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X:\4664407\210053.01\TECH\1. Analysis + Warrants\Option Year 1\21. WO #D21 - Multimodal LOS\Eng\"/>
    </mc:Choice>
  </mc:AlternateContent>
  <xr:revisionPtr revIDLastSave="0" documentId="13_ncr:1_{D8192F90-FE3F-4CE8-B486-E3A36C6D10AD}" xr6:coauthVersionLast="47" xr6:coauthVersionMax="47" xr10:uidLastSave="{00000000-0000-0000-0000-000000000000}"/>
  <bookViews>
    <workbookView xWindow="-28920" yWindow="-120" windowWidth="29040" windowHeight="15720" xr2:uid="{2FE78E50-F0FC-412C-A9BD-A61D30D5EB7E}"/>
  </bookViews>
  <sheets>
    <sheet name="Introduction" sheetId="12" r:id="rId1"/>
    <sheet name="Project Information" sheetId="13" r:id="rId2"/>
    <sheet name="Intersection" sheetId="11" r:id="rId3"/>
    <sheet name="Typical Section" sheetId="9" r:id="rId4"/>
    <sheet name="Results" sheetId="16" r:id="rId5"/>
    <sheet name="Pull Downs (Hide)" sheetId="15" state="hidden" r:id="rId6"/>
    <sheet name="Scoring (Hide)" sheetId="18" state="hidden" r:id="rId7"/>
  </sheets>
  <definedNames>
    <definedName name="_xlnm._FilterDatabase" localSheetId="2" hidden="1">Intersection!$A$1:$AB$90</definedName>
    <definedName name="_xlnm.Print_Area" localSheetId="2">Intersection!$D$1:$AB$82</definedName>
    <definedName name="_xlnm.Print_Area" localSheetId="0">Introduction!$B$2:$B$12</definedName>
    <definedName name="_xlnm.Print_Area" localSheetId="1">'Project Information'!$A$1:$E$23</definedName>
    <definedName name="_xlnm.Print_Area" localSheetId="3">'Typical Section'!$D$1:$P$118</definedName>
    <definedName name="_xlnm.Print_Titles" localSheetId="2">Intersection!$1:$6</definedName>
    <definedName name="_xlnm.Print_Titles" localSheetId="3">'Typical Section'!$1:$6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9" l="1"/>
  <c r="B54" i="9"/>
  <c r="C54" i="9"/>
  <c r="C59" i="9"/>
  <c r="A59" i="9"/>
  <c r="V7" i="11"/>
  <c r="P7" i="11"/>
  <c r="C16" i="16" l="1"/>
  <c r="C5" i="16"/>
  <c r="G6" i="16" l="1"/>
  <c r="E6" i="16"/>
  <c r="C6" i="16"/>
  <c r="H3" i="16"/>
  <c r="H2" i="16"/>
  <c r="C22" i="9"/>
  <c r="B22" i="9"/>
  <c r="A22" i="9"/>
  <c r="A92" i="9"/>
  <c r="B92" i="9"/>
  <c r="C92" i="9"/>
  <c r="A90" i="9"/>
  <c r="B90" i="9"/>
  <c r="C90" i="9"/>
  <c r="A72" i="9"/>
  <c r="B72" i="9"/>
  <c r="C72" i="9"/>
  <c r="A41" i="11"/>
  <c r="A42" i="11"/>
  <c r="C35" i="11"/>
  <c r="B35" i="11"/>
  <c r="A35" i="11"/>
  <c r="C34" i="11"/>
  <c r="B34" i="11"/>
  <c r="A34" i="11"/>
  <c r="AA73" i="11"/>
  <c r="Z73" i="11"/>
  <c r="Y73" i="11"/>
  <c r="X73" i="11"/>
  <c r="W73" i="11"/>
  <c r="V73" i="11"/>
  <c r="U73" i="11"/>
  <c r="T73" i="11"/>
  <c r="S73" i="11"/>
  <c r="R73" i="11"/>
  <c r="Q73" i="11"/>
  <c r="P73" i="11"/>
  <c r="O73" i="11"/>
  <c r="N73" i="11"/>
  <c r="M73" i="11"/>
  <c r="L73" i="11"/>
  <c r="K73" i="11"/>
  <c r="J73" i="11"/>
  <c r="C23" i="11"/>
  <c r="B23" i="11"/>
  <c r="A23" i="11"/>
  <c r="C22" i="11"/>
  <c r="B22" i="11"/>
  <c r="A22" i="11"/>
  <c r="C66" i="11"/>
  <c r="B66" i="11"/>
  <c r="A66" i="11"/>
  <c r="C67" i="11"/>
  <c r="B67" i="11"/>
  <c r="A67" i="11"/>
  <c r="A68" i="11"/>
  <c r="B68" i="11"/>
  <c r="C68" i="11"/>
  <c r="P72" i="11"/>
  <c r="J72" i="11"/>
  <c r="P62" i="11"/>
  <c r="J62" i="11"/>
  <c r="P50" i="11"/>
  <c r="J50" i="11"/>
  <c r="P26" i="11"/>
  <c r="J26" i="11"/>
  <c r="J38" i="11"/>
  <c r="V72" i="11"/>
  <c r="V62" i="11"/>
  <c r="V50" i="11"/>
  <c r="V38" i="11"/>
  <c r="P38" i="11"/>
  <c r="V26" i="11"/>
  <c r="AA63" i="11"/>
  <c r="Z63" i="11"/>
  <c r="Y63" i="11"/>
  <c r="X63" i="11"/>
  <c r="W63" i="11"/>
  <c r="V63" i="11"/>
  <c r="U63" i="11"/>
  <c r="T63" i="11"/>
  <c r="S63" i="11"/>
  <c r="R63" i="11"/>
  <c r="Q63" i="11"/>
  <c r="P63" i="11"/>
  <c r="O63" i="11"/>
  <c r="N63" i="11"/>
  <c r="M63" i="11"/>
  <c r="L63" i="11"/>
  <c r="K63" i="11"/>
  <c r="J63" i="11"/>
  <c r="AA51" i="11"/>
  <c r="Z51" i="11"/>
  <c r="Y51" i="11"/>
  <c r="X51" i="11"/>
  <c r="W51" i="11"/>
  <c r="V51" i="11"/>
  <c r="U51" i="11"/>
  <c r="T51" i="11"/>
  <c r="S51" i="11"/>
  <c r="R51" i="11"/>
  <c r="Q51" i="11"/>
  <c r="P51" i="11"/>
  <c r="O51" i="11"/>
  <c r="N51" i="11"/>
  <c r="M51" i="11"/>
  <c r="L51" i="11"/>
  <c r="K51" i="11"/>
  <c r="J51" i="11"/>
  <c r="AA39" i="11"/>
  <c r="Z39" i="11"/>
  <c r="Y39" i="11"/>
  <c r="X39" i="11"/>
  <c r="W39" i="11"/>
  <c r="V39" i="11"/>
  <c r="U39" i="11"/>
  <c r="T39" i="11"/>
  <c r="S39" i="11"/>
  <c r="R39" i="11"/>
  <c r="Q39" i="11"/>
  <c r="P39" i="11"/>
  <c r="O39" i="11"/>
  <c r="N39" i="11"/>
  <c r="M39" i="11"/>
  <c r="L39" i="11"/>
  <c r="K39" i="11"/>
  <c r="J39" i="11"/>
  <c r="AA27" i="11"/>
  <c r="Z27" i="11"/>
  <c r="Y27" i="11"/>
  <c r="X27" i="11"/>
  <c r="W27" i="11"/>
  <c r="V27" i="11"/>
  <c r="U27" i="11"/>
  <c r="T27" i="11"/>
  <c r="S27" i="11"/>
  <c r="R27" i="11"/>
  <c r="Q27" i="11"/>
  <c r="P27" i="11"/>
  <c r="O27" i="11"/>
  <c r="N27" i="11"/>
  <c r="M27" i="11"/>
  <c r="L27" i="11"/>
  <c r="K27" i="11"/>
  <c r="J27" i="11"/>
  <c r="E27" i="16" l="1"/>
  <c r="E32" i="16"/>
  <c r="E17" i="16"/>
  <c r="G27" i="16"/>
  <c r="G32" i="16"/>
  <c r="G17" i="16"/>
  <c r="C27" i="16"/>
  <c r="C32" i="16"/>
  <c r="C17" i="16"/>
  <c r="D118" i="9"/>
  <c r="B23" i="16"/>
  <c r="B12" i="16"/>
  <c r="F5" i="9"/>
  <c r="E28" i="18" l="1"/>
  <c r="H20" i="18"/>
  <c r="H27" i="18" s="1"/>
  <c r="K27" i="18" s="1"/>
  <c r="C78" i="11"/>
  <c r="C77" i="11"/>
  <c r="C76" i="11"/>
  <c r="C75" i="11"/>
  <c r="C74" i="11"/>
  <c r="C69" i="11"/>
  <c r="C65" i="11"/>
  <c r="C64" i="11"/>
  <c r="C59" i="11"/>
  <c r="C58" i="11"/>
  <c r="C57" i="11"/>
  <c r="C56" i="11"/>
  <c r="C55" i="11"/>
  <c r="C54" i="11"/>
  <c r="C53" i="11"/>
  <c r="C52" i="11"/>
  <c r="C47" i="11"/>
  <c r="C46" i="11"/>
  <c r="C45" i="11"/>
  <c r="C44" i="11"/>
  <c r="C43" i="11"/>
  <c r="C42" i="11"/>
  <c r="C41" i="11"/>
  <c r="C40" i="11"/>
  <c r="C33" i="11"/>
  <c r="C32" i="11"/>
  <c r="C31" i="11"/>
  <c r="C30" i="11"/>
  <c r="C29" i="11"/>
  <c r="C28" i="11"/>
  <c r="C21" i="11"/>
  <c r="C20" i="11"/>
  <c r="C19" i="11"/>
  <c r="C18" i="11"/>
  <c r="C17" i="11"/>
  <c r="C16" i="11"/>
  <c r="C15" i="11"/>
  <c r="C14" i="11"/>
  <c r="C13" i="11"/>
  <c r="C12" i="11"/>
  <c r="C11" i="11"/>
  <c r="C10" i="11"/>
  <c r="C9" i="11"/>
  <c r="C31" i="16"/>
  <c r="C26" i="16"/>
  <c r="C113" i="9"/>
  <c r="C112" i="9"/>
  <c r="C111" i="9"/>
  <c r="C110" i="9"/>
  <c r="C109" i="9"/>
  <c r="C104" i="9"/>
  <c r="C103" i="9"/>
  <c r="C102" i="9"/>
  <c r="C101" i="9"/>
  <c r="C100" i="9"/>
  <c r="C99" i="9"/>
  <c r="C98" i="9"/>
  <c r="C93" i="9"/>
  <c r="C91" i="9"/>
  <c r="C89" i="9"/>
  <c r="C88" i="9"/>
  <c r="C83" i="9"/>
  <c r="C82" i="9"/>
  <c r="C81" i="9"/>
  <c r="C80" i="9"/>
  <c r="C79" i="9"/>
  <c r="C78" i="9"/>
  <c r="C77" i="9"/>
  <c r="C76" i="9"/>
  <c r="C75" i="9"/>
  <c r="C74" i="9"/>
  <c r="C73" i="9"/>
  <c r="C71" i="9"/>
  <c r="C66" i="9"/>
  <c r="C65" i="9"/>
  <c r="C64" i="9"/>
  <c r="C62" i="9"/>
  <c r="C61" i="9"/>
  <c r="C60" i="9"/>
  <c r="C58" i="9"/>
  <c r="C57" i="9"/>
  <c r="C56" i="9"/>
  <c r="C55" i="9"/>
  <c r="C53" i="9"/>
  <c r="C48" i="9"/>
  <c r="C47" i="9"/>
  <c r="C46" i="9"/>
  <c r="C45" i="9"/>
  <c r="C44" i="9"/>
  <c r="C43" i="9"/>
  <c r="C40" i="9"/>
  <c r="C35" i="9"/>
  <c r="C21" i="9"/>
  <c r="C20" i="9"/>
  <c r="C19" i="9"/>
  <c r="C18" i="9"/>
  <c r="C17" i="9"/>
  <c r="C16" i="9"/>
  <c r="C13" i="9"/>
  <c r="C10" i="9"/>
  <c r="C9" i="9"/>
  <c r="C42" i="9"/>
  <c r="C41" i="9"/>
  <c r="C39" i="9"/>
  <c r="C38" i="9"/>
  <c r="C37" i="9"/>
  <c r="C36" i="9"/>
  <c r="C34" i="9"/>
  <c r="C33" i="9"/>
  <c r="C32" i="9"/>
  <c r="C31" i="9"/>
  <c r="C30" i="9"/>
  <c r="C29" i="9"/>
  <c r="C28" i="9"/>
  <c r="C27" i="9"/>
  <c r="C15" i="9"/>
  <c r="C14" i="9"/>
  <c r="C12" i="9"/>
  <c r="C11" i="9"/>
  <c r="AA79" i="11"/>
  <c r="AA70" i="11"/>
  <c r="AA60" i="11"/>
  <c r="AA48" i="11"/>
  <c r="AA36" i="11"/>
  <c r="K26" i="18"/>
  <c r="C23" i="9" l="1"/>
  <c r="O23" i="9" s="1"/>
  <c r="C49" i="9"/>
  <c r="C36" i="11"/>
  <c r="V36" i="11" s="1"/>
  <c r="J89" i="11"/>
  <c r="J126" i="9"/>
  <c r="H28" i="18"/>
  <c r="C60" i="11"/>
  <c r="V60" i="11" s="1"/>
  <c r="C70" i="11"/>
  <c r="V70" i="11" s="1"/>
  <c r="C48" i="11"/>
  <c r="V48" i="11" s="1"/>
  <c r="C84" i="9"/>
  <c r="C94" i="9"/>
  <c r="C114" i="9"/>
  <c r="C79" i="11"/>
  <c r="V79" i="11" s="1"/>
  <c r="C24" i="11"/>
  <c r="V24" i="11" s="1"/>
  <c r="V84" i="11" s="1"/>
  <c r="C105" i="9"/>
  <c r="C67" i="9"/>
  <c r="A44" i="9"/>
  <c r="B44" i="9"/>
  <c r="A55" i="9"/>
  <c r="B55" i="9"/>
  <c r="A111" i="9"/>
  <c r="B111" i="9"/>
  <c r="B113" i="9"/>
  <c r="A113" i="9"/>
  <c r="B112" i="9"/>
  <c r="A112" i="9"/>
  <c r="B110" i="9"/>
  <c r="A110" i="9"/>
  <c r="B109" i="9"/>
  <c r="A109" i="9"/>
  <c r="N67" i="9" l="1"/>
  <c r="O67" i="9"/>
  <c r="O49" i="9"/>
  <c r="N49" i="9"/>
  <c r="N23" i="9"/>
  <c r="N24" i="9" s="1"/>
  <c r="G19" i="16" s="1"/>
  <c r="V80" i="11"/>
  <c r="V89" i="11"/>
  <c r="G10" i="16"/>
  <c r="V86" i="11"/>
  <c r="G12" i="16"/>
  <c r="V88" i="11"/>
  <c r="G9" i="16"/>
  <c r="V85" i="11"/>
  <c r="G11" i="16"/>
  <c r="V87" i="11"/>
  <c r="G8" i="16"/>
  <c r="O114" i="9"/>
  <c r="N114" i="9"/>
  <c r="O94" i="9"/>
  <c r="N94" i="9"/>
  <c r="O84" i="9"/>
  <c r="N84" i="9"/>
  <c r="O105" i="9"/>
  <c r="N105" i="9"/>
  <c r="B114" i="9"/>
  <c r="A114" i="9"/>
  <c r="H11" i="16" l="1"/>
  <c r="V61" i="11" s="1"/>
  <c r="H10" i="16"/>
  <c r="V49" i="11" s="1"/>
  <c r="H9" i="16"/>
  <c r="V37" i="11" s="1"/>
  <c r="H12" i="16"/>
  <c r="V71" i="11" s="1"/>
  <c r="H8" i="16"/>
  <c r="V25" i="11" s="1"/>
  <c r="H19" i="16"/>
  <c r="N25" i="9" s="1"/>
  <c r="N115" i="9"/>
  <c r="V90" i="11"/>
  <c r="J114" i="9"/>
  <c r="K114" i="9"/>
  <c r="L114" i="9"/>
  <c r="M114" i="9"/>
  <c r="L115" i="9" l="1"/>
  <c r="E34" i="16" s="1"/>
  <c r="J115" i="9"/>
  <c r="C34" i="16" s="1"/>
  <c r="G34" i="16"/>
  <c r="B59" i="9"/>
  <c r="B45" i="11"/>
  <c r="B78" i="9"/>
  <c r="B21" i="9"/>
  <c r="A21" i="9"/>
  <c r="B77" i="11"/>
  <c r="A77" i="11"/>
  <c r="B76" i="11"/>
  <c r="A76" i="11"/>
  <c r="B18" i="11"/>
  <c r="A18" i="11"/>
  <c r="A12" i="11"/>
  <c r="B12" i="11"/>
  <c r="B58" i="9"/>
  <c r="A58" i="9"/>
  <c r="B60" i="9"/>
  <c r="A60" i="9"/>
  <c r="B20" i="9"/>
  <c r="A20" i="9"/>
  <c r="B102" i="9"/>
  <c r="A102" i="9"/>
  <c r="B101" i="9"/>
  <c r="A101" i="9"/>
  <c r="B103" i="9"/>
  <c r="A103" i="9"/>
  <c r="A100" i="9"/>
  <c r="B100" i="9"/>
  <c r="B104" i="9"/>
  <c r="A9" i="9"/>
  <c r="B9" i="9"/>
  <c r="A10" i="9"/>
  <c r="B10" i="9"/>
  <c r="B14" i="11"/>
  <c r="A14" i="11"/>
  <c r="B13" i="11"/>
  <c r="A13" i="11"/>
  <c r="B11" i="11"/>
  <c r="A11" i="11"/>
  <c r="B18" i="9"/>
  <c r="A18" i="9"/>
  <c r="B17" i="9"/>
  <c r="A17" i="9"/>
  <c r="B16" i="9"/>
  <c r="A16" i="9"/>
  <c r="H34" i="16" l="1"/>
  <c r="N116" i="9" s="1"/>
  <c r="F34" i="16"/>
  <c r="L116" i="9" s="1"/>
  <c r="D34" i="16"/>
  <c r="J116" i="9" s="1"/>
  <c r="B43" i="9"/>
  <c r="A43" i="9"/>
  <c r="A45" i="9"/>
  <c r="B45" i="9"/>
  <c r="A46" i="9"/>
  <c r="B46" i="9"/>
  <c r="B9" i="11"/>
  <c r="G20" i="18"/>
  <c r="I20" i="18"/>
  <c r="J125" i="9"/>
  <c r="J88" i="11"/>
  <c r="B99" i="9"/>
  <c r="B98" i="9"/>
  <c r="B93" i="9"/>
  <c r="B91" i="9"/>
  <c r="B89" i="9"/>
  <c r="B88" i="9"/>
  <c r="B83" i="9"/>
  <c r="B82" i="9"/>
  <c r="B81" i="9"/>
  <c r="B80" i="9"/>
  <c r="B79" i="9"/>
  <c r="B77" i="9"/>
  <c r="B76" i="9"/>
  <c r="B75" i="9"/>
  <c r="B74" i="9"/>
  <c r="B73" i="9"/>
  <c r="B71" i="9"/>
  <c r="A61" i="9"/>
  <c r="B66" i="9"/>
  <c r="B65" i="9"/>
  <c r="B64" i="9"/>
  <c r="B62" i="9"/>
  <c r="B61" i="9"/>
  <c r="B57" i="9"/>
  <c r="B56" i="9"/>
  <c r="B53" i="9"/>
  <c r="A35" i="9"/>
  <c r="A48" i="9"/>
  <c r="B48" i="9"/>
  <c r="B47" i="9"/>
  <c r="B42" i="9"/>
  <c r="B41" i="9"/>
  <c r="B40" i="9"/>
  <c r="B39" i="9"/>
  <c r="B38" i="9"/>
  <c r="B37" i="9"/>
  <c r="B36" i="9"/>
  <c r="B35" i="9"/>
  <c r="B34" i="9"/>
  <c r="B33" i="9"/>
  <c r="B32" i="9"/>
  <c r="B31" i="9"/>
  <c r="B30" i="9"/>
  <c r="B29" i="9"/>
  <c r="B28" i="9"/>
  <c r="B27" i="9"/>
  <c r="A104" i="9"/>
  <c r="A99" i="9"/>
  <c r="A98" i="9"/>
  <c r="A93" i="9"/>
  <c r="A91" i="9"/>
  <c r="A89" i="9"/>
  <c r="A88" i="9"/>
  <c r="A83" i="9"/>
  <c r="A82" i="9"/>
  <c r="A81" i="9"/>
  <c r="A80" i="9"/>
  <c r="A79" i="9"/>
  <c r="A78" i="9"/>
  <c r="A77" i="9"/>
  <c r="A76" i="9"/>
  <c r="A75" i="9"/>
  <c r="A74" i="9"/>
  <c r="A73" i="9"/>
  <c r="A71" i="9"/>
  <c r="A66" i="9"/>
  <c r="A65" i="9"/>
  <c r="A64" i="9"/>
  <c r="A62" i="9"/>
  <c r="A57" i="9"/>
  <c r="A56" i="9"/>
  <c r="A53" i="9"/>
  <c r="A47" i="9"/>
  <c r="A42" i="9"/>
  <c r="A41" i="9"/>
  <c r="A40" i="9"/>
  <c r="A39" i="9"/>
  <c r="A38" i="9"/>
  <c r="A37" i="9"/>
  <c r="A36" i="9"/>
  <c r="A34" i="9"/>
  <c r="A33" i="9"/>
  <c r="A32" i="9"/>
  <c r="A31" i="9"/>
  <c r="A30" i="9"/>
  <c r="A29" i="9"/>
  <c r="A28" i="9"/>
  <c r="A27" i="9"/>
  <c r="B11" i="9"/>
  <c r="B12" i="9"/>
  <c r="B13" i="9"/>
  <c r="B14" i="9"/>
  <c r="B15" i="9"/>
  <c r="B19" i="9"/>
  <c r="A13" i="9"/>
  <c r="A11" i="9"/>
  <c r="A12" i="9"/>
  <c r="A14" i="9"/>
  <c r="A15" i="9"/>
  <c r="A19" i="9"/>
  <c r="F20" i="18"/>
  <c r="F23" i="18" s="1"/>
  <c r="A75" i="11"/>
  <c r="B75" i="11"/>
  <c r="A78" i="11"/>
  <c r="B78" i="11"/>
  <c r="B74" i="11"/>
  <c r="A74" i="11"/>
  <c r="B69" i="11"/>
  <c r="A69" i="11"/>
  <c r="B65" i="11"/>
  <c r="A65" i="11"/>
  <c r="B64" i="11"/>
  <c r="A64" i="11"/>
  <c r="A53" i="11"/>
  <c r="B53" i="11"/>
  <c r="A54" i="11"/>
  <c r="B54" i="11"/>
  <c r="A55" i="11"/>
  <c r="B55" i="11"/>
  <c r="A56" i="11"/>
  <c r="B56" i="11"/>
  <c r="A57" i="11"/>
  <c r="B57" i="11"/>
  <c r="A58" i="11"/>
  <c r="B58" i="11"/>
  <c r="A59" i="11"/>
  <c r="B59" i="11"/>
  <c r="B52" i="11"/>
  <c r="A52" i="11"/>
  <c r="B41" i="11"/>
  <c r="B42" i="11"/>
  <c r="A43" i="11"/>
  <c r="B43" i="11"/>
  <c r="A44" i="11"/>
  <c r="B44" i="11"/>
  <c r="A45" i="11"/>
  <c r="A46" i="11"/>
  <c r="B46" i="11"/>
  <c r="A47" i="11"/>
  <c r="B47" i="11"/>
  <c r="B40" i="11"/>
  <c r="A40" i="11"/>
  <c r="A29" i="11"/>
  <c r="B29" i="11"/>
  <c r="A30" i="11"/>
  <c r="B30" i="11"/>
  <c r="A31" i="11"/>
  <c r="B31" i="11"/>
  <c r="A32" i="11"/>
  <c r="B32" i="11"/>
  <c r="A33" i="11"/>
  <c r="B33" i="11"/>
  <c r="B28" i="11"/>
  <c r="A28" i="11"/>
  <c r="B19" i="11"/>
  <c r="A19" i="11"/>
  <c r="A10" i="11"/>
  <c r="A15" i="11"/>
  <c r="A16" i="11"/>
  <c r="A17" i="11"/>
  <c r="A20" i="11"/>
  <c r="A21" i="11"/>
  <c r="B10" i="11"/>
  <c r="B15" i="11"/>
  <c r="B16" i="11"/>
  <c r="B17" i="11"/>
  <c r="B20" i="11"/>
  <c r="B21" i="11"/>
  <c r="A9" i="11"/>
  <c r="F3" i="9"/>
  <c r="F4" i="9"/>
  <c r="I5" i="9"/>
  <c r="F3" i="11"/>
  <c r="F4" i="11"/>
  <c r="F5" i="11"/>
  <c r="I5" i="11"/>
  <c r="F2" i="9"/>
  <c r="U79" i="11"/>
  <c r="U70" i="11"/>
  <c r="U60" i="11"/>
  <c r="U48" i="11"/>
  <c r="U36" i="11"/>
  <c r="F2" i="11"/>
  <c r="B36" i="11" l="1"/>
  <c r="P36" i="11" s="1"/>
  <c r="B49" i="9"/>
  <c r="A49" i="9"/>
  <c r="A23" i="9"/>
  <c r="J23" i="9" s="1"/>
  <c r="B23" i="9"/>
  <c r="A36" i="11"/>
  <c r="J36" i="11" s="1"/>
  <c r="C9" i="16" s="1"/>
  <c r="D9" i="16" s="1"/>
  <c r="A24" i="11"/>
  <c r="J24" i="11" s="1"/>
  <c r="C8" i="16" s="1"/>
  <c r="K23" i="18"/>
  <c r="B84" i="9"/>
  <c r="B94" i="9"/>
  <c r="B70" i="11"/>
  <c r="P70" i="11" s="1"/>
  <c r="A94" i="9"/>
  <c r="K94" i="9" s="1"/>
  <c r="B60" i="11"/>
  <c r="P60" i="11" s="1"/>
  <c r="B48" i="11"/>
  <c r="P48" i="11" s="1"/>
  <c r="A48" i="11"/>
  <c r="J48" i="11" s="1"/>
  <c r="C10" i="16" s="1"/>
  <c r="A60" i="11"/>
  <c r="J60" i="11" s="1"/>
  <c r="C11" i="16" s="1"/>
  <c r="D11" i="16" s="1"/>
  <c r="A70" i="11"/>
  <c r="J70" i="11" s="1"/>
  <c r="C12" i="16" s="1"/>
  <c r="B105" i="9"/>
  <c r="A84" i="9"/>
  <c r="A105" i="9"/>
  <c r="A67" i="9"/>
  <c r="B67" i="9"/>
  <c r="G24" i="18"/>
  <c r="K24" i="18" s="1"/>
  <c r="F25" i="18"/>
  <c r="F28" i="18" s="1"/>
  <c r="I25" i="18"/>
  <c r="G22" i="18"/>
  <c r="I22" i="18"/>
  <c r="B24" i="11"/>
  <c r="P24" i="11" s="1"/>
  <c r="A79" i="11"/>
  <c r="J79" i="11" s="1"/>
  <c r="K89" i="11" s="1"/>
  <c r="B79" i="11"/>
  <c r="P79" i="11" s="1"/>
  <c r="P89" i="11" s="1"/>
  <c r="M67" i="9" l="1"/>
  <c r="L67" i="9"/>
  <c r="J67" i="9"/>
  <c r="K67" i="9"/>
  <c r="K49" i="9"/>
  <c r="J49" i="9"/>
  <c r="M49" i="9"/>
  <c r="L49" i="9"/>
  <c r="J37" i="11"/>
  <c r="J85" i="11"/>
  <c r="B20" i="16"/>
  <c r="B9" i="16"/>
  <c r="B10" i="16"/>
  <c r="B21" i="16"/>
  <c r="I28" i="18"/>
  <c r="G28" i="18"/>
  <c r="J122" i="9"/>
  <c r="P84" i="11"/>
  <c r="E8" i="16"/>
  <c r="K86" i="11"/>
  <c r="K88" i="11"/>
  <c r="P85" i="11"/>
  <c r="E9" i="16"/>
  <c r="K87" i="11"/>
  <c r="J61" i="11"/>
  <c r="P87" i="11"/>
  <c r="E11" i="16"/>
  <c r="P86" i="11"/>
  <c r="E10" i="16"/>
  <c r="P88" i="11"/>
  <c r="E12" i="16"/>
  <c r="J80" i="11"/>
  <c r="P80" i="11"/>
  <c r="N68" i="9"/>
  <c r="N121" i="9"/>
  <c r="N95" i="9"/>
  <c r="K22" i="18"/>
  <c r="K25" i="18"/>
  <c r="K23" i="9"/>
  <c r="L23" i="9"/>
  <c r="M23" i="9"/>
  <c r="M105" i="9"/>
  <c r="L105" i="9"/>
  <c r="M94" i="9"/>
  <c r="L94" i="9"/>
  <c r="L84" i="9"/>
  <c r="M84" i="9"/>
  <c r="J105" i="9"/>
  <c r="K105" i="9"/>
  <c r="J94" i="9"/>
  <c r="K84" i="9"/>
  <c r="J84" i="9"/>
  <c r="J86" i="11"/>
  <c r="J123" i="9"/>
  <c r="F9" i="16" l="1"/>
  <c r="P37" i="11" s="1"/>
  <c r="F11" i="16"/>
  <c r="P61" i="11" s="1"/>
  <c r="F8" i="16"/>
  <c r="P25" i="11" s="1"/>
  <c r="F12" i="16"/>
  <c r="P71" i="11" s="1"/>
  <c r="D12" i="16"/>
  <c r="J71" i="11" s="1"/>
  <c r="D10" i="16"/>
  <c r="J49" i="11" s="1"/>
  <c r="F10" i="16"/>
  <c r="P49" i="11" s="1"/>
  <c r="K85" i="11"/>
  <c r="B22" i="16"/>
  <c r="B11" i="16"/>
  <c r="B8" i="16"/>
  <c r="B19" i="16"/>
  <c r="P90" i="11"/>
  <c r="J84" i="11"/>
  <c r="K28" i="18"/>
  <c r="J24" i="9"/>
  <c r="K121" i="9" s="1"/>
  <c r="N125" i="9"/>
  <c r="G23" i="16"/>
  <c r="N123" i="9"/>
  <c r="G21" i="16"/>
  <c r="L24" i="9"/>
  <c r="E19" i="16" s="1"/>
  <c r="K84" i="11"/>
  <c r="N50" i="9"/>
  <c r="N106" i="9"/>
  <c r="N85" i="9"/>
  <c r="J121" i="9"/>
  <c r="L68" i="9"/>
  <c r="J106" i="9"/>
  <c r="L95" i="9"/>
  <c r="J85" i="9"/>
  <c r="L85" i="9"/>
  <c r="L50" i="9"/>
  <c r="L106" i="9"/>
  <c r="E29" i="16" s="1"/>
  <c r="F29" i="16" s="1"/>
  <c r="L107" i="9" s="1"/>
  <c r="J68" i="9"/>
  <c r="J87" i="11"/>
  <c r="J124" i="9"/>
  <c r="J95" i="9"/>
  <c r="P81" i="11" l="1"/>
  <c r="P82" i="11" s="1"/>
  <c r="J81" i="11"/>
  <c r="J82" i="11" s="1"/>
  <c r="H21" i="16"/>
  <c r="N69" i="9" s="1"/>
  <c r="H23" i="16"/>
  <c r="N96" i="9" s="1"/>
  <c r="D8" i="16"/>
  <c r="J25" i="11" s="1"/>
  <c r="F19" i="16"/>
  <c r="L25" i="9" s="1"/>
  <c r="K90" i="11"/>
  <c r="L126" i="9"/>
  <c r="G29" i="16"/>
  <c r="N126" i="9"/>
  <c r="C29" i="16"/>
  <c r="K126" i="9"/>
  <c r="J127" i="9"/>
  <c r="J90" i="11"/>
  <c r="V81" i="11"/>
  <c r="V82" i="11" s="1"/>
  <c r="C19" i="16"/>
  <c r="L124" i="9"/>
  <c r="E22" i="16"/>
  <c r="L125" i="9"/>
  <c r="E23" i="16"/>
  <c r="L123" i="9"/>
  <c r="E21" i="16"/>
  <c r="N124" i="9"/>
  <c r="G22" i="16"/>
  <c r="N122" i="9"/>
  <c r="G20" i="16"/>
  <c r="L121" i="9"/>
  <c r="K124" i="9"/>
  <c r="C22" i="16"/>
  <c r="K125" i="9"/>
  <c r="C23" i="16"/>
  <c r="L122" i="9"/>
  <c r="E20" i="16"/>
  <c r="K123" i="9"/>
  <c r="C21" i="16"/>
  <c r="D21" i="16" s="1"/>
  <c r="J50" i="9"/>
  <c r="K122" i="9" s="1"/>
  <c r="J117" i="9" l="1"/>
  <c r="J118" i="9" s="1"/>
  <c r="C13" i="16"/>
  <c r="D13" i="16" s="1"/>
  <c r="F23" i="16"/>
  <c r="L96" i="9" s="1"/>
  <c r="D29" i="16"/>
  <c r="J107" i="9" s="1"/>
  <c r="H20" i="16"/>
  <c r="N51" i="9" s="1"/>
  <c r="H29" i="16"/>
  <c r="N107" i="9" s="1"/>
  <c r="J69" i="9"/>
  <c r="F20" i="16"/>
  <c r="L51" i="9" s="1"/>
  <c r="F21" i="16"/>
  <c r="L69" i="9" s="1"/>
  <c r="D22" i="16"/>
  <c r="J86" i="9" s="1"/>
  <c r="F22" i="16"/>
  <c r="L86" i="9" s="1"/>
  <c r="H22" i="16"/>
  <c r="N86" i="9" s="1"/>
  <c r="D23" i="16"/>
  <c r="J96" i="9" s="1"/>
  <c r="D19" i="16"/>
  <c r="J25" i="9" s="1"/>
  <c r="N127" i="9"/>
  <c r="K127" i="9"/>
  <c r="L127" i="9"/>
  <c r="L117" i="9"/>
  <c r="L118" i="9" s="1"/>
  <c r="N117" i="9"/>
  <c r="N118" i="9" s="1"/>
  <c r="G13" i="16"/>
  <c r="H13" i="16" s="1"/>
  <c r="C20" i="16"/>
  <c r="E13" i="16"/>
  <c r="F13" i="16" s="1"/>
  <c r="D20" i="16" l="1"/>
  <c r="J51" i="9" s="1"/>
  <c r="E24" i="16"/>
  <c r="F24" i="16" s="1"/>
  <c r="C24" i="16"/>
  <c r="D24" i="16" s="1"/>
  <c r="G24" i="16"/>
  <c r="H24" i="16" s="1"/>
</calcChain>
</file>

<file path=xl/sharedStrings.xml><?xml version="1.0" encoding="utf-8"?>
<sst xmlns="http://schemas.openxmlformats.org/spreadsheetml/2006/main" count="990" uniqueCount="549">
  <si>
    <t>Notes</t>
  </si>
  <si>
    <t>Score Values</t>
  </si>
  <si>
    <t>Existing</t>
  </si>
  <si>
    <t>&lt;6'</t>
  </si>
  <si>
    <t>High Density Residential, frequent pedestrian activity</t>
  </si>
  <si>
    <t>&lt;8'</t>
  </si>
  <si>
    <t>Central DC and Commercial Areas</t>
  </si>
  <si>
    <t>&lt;10'</t>
  </si>
  <si>
    <t>Sidewalk Setback / Landscape and Furnishing Zone</t>
  </si>
  <si>
    <t>Mid Block Crossings</t>
  </si>
  <si>
    <t>Bike Lane Compliance with DDOT Bike Facility Design Guide</t>
  </si>
  <si>
    <t>Shared Lane Markings and/or Advisory Bike Lane</t>
  </si>
  <si>
    <t>Present</t>
  </si>
  <si>
    <t xml:space="preserve">None </t>
  </si>
  <si>
    <t xml:space="preserve">Median </t>
  </si>
  <si>
    <t>Present and with trees and/or a Pedestrian Barrier</t>
  </si>
  <si>
    <t>On Street Parking</t>
  </si>
  <si>
    <t>Textured or Colored Pavement</t>
  </si>
  <si>
    <t>Lane Width</t>
  </si>
  <si>
    <t>Some Trees Present</t>
  </si>
  <si>
    <t>Refer to: https://ddot.dc.gov/sites/default/files/dc/sites/ddot/DDOT%20Bus%20Priority%20Toolbox.pdf</t>
  </si>
  <si>
    <t>Not Present</t>
  </si>
  <si>
    <t>None present</t>
  </si>
  <si>
    <t>&lt;12'</t>
  </si>
  <si>
    <t>12'-36'</t>
  </si>
  <si>
    <t>&gt; 48'</t>
  </si>
  <si>
    <t>Ped Warning Signs</t>
  </si>
  <si>
    <t>In-Crosswalk Signage</t>
  </si>
  <si>
    <t>Advanced Ped Warning Signs</t>
  </si>
  <si>
    <t>Leading Pedestrian Interval (LPI)</t>
  </si>
  <si>
    <t>Lane Separation</t>
  </si>
  <si>
    <t>Bike Box</t>
  </si>
  <si>
    <t>Advanced stop bar for bikes</t>
  </si>
  <si>
    <t>Bikes use Crosswalk</t>
  </si>
  <si>
    <t>No marked crossings</t>
  </si>
  <si>
    <t>Protected Intersection Islands</t>
  </si>
  <si>
    <t>Painted islands or flexible/mountable features reduce curb radii</t>
  </si>
  <si>
    <t>Median / Refuge Island</t>
  </si>
  <si>
    <t>Intersection Reconfiguration to Reduce Conflict Points</t>
  </si>
  <si>
    <t>Transit Priority Signal</t>
  </si>
  <si>
    <t>Queue Jump</t>
  </si>
  <si>
    <t>Bus Movement Exemptions</t>
  </si>
  <si>
    <t>Lighting</t>
  </si>
  <si>
    <t>10'</t>
  </si>
  <si>
    <t>Bus Stop Location</t>
  </si>
  <si>
    <t>Far Side of Intersection</t>
  </si>
  <si>
    <t>No bus stops</t>
  </si>
  <si>
    <t>Near Side of Intersection</t>
  </si>
  <si>
    <t>Crossing distance without a Refuge</t>
  </si>
  <si>
    <t>Left Turn Hardening</t>
  </si>
  <si>
    <t>Dedicated Bus Lane</t>
  </si>
  <si>
    <t>-</t>
  </si>
  <si>
    <t>No Markings</t>
  </si>
  <si>
    <t>Shared Lane Markings</t>
  </si>
  <si>
    <t>Advisory Bike Lane</t>
  </si>
  <si>
    <t>No facility</t>
  </si>
  <si>
    <t>Bike facility off-road, shared-use path, or trail</t>
  </si>
  <si>
    <t>Adjacent to curb/gutter</t>
  </si>
  <si>
    <t>Between vehicle lane and parking lane</t>
  </si>
  <si>
    <t xml:space="preserve">Dedicated Bike Lane </t>
  </si>
  <si>
    <t xml:space="preserve">Buffered or Protected Bike Lane </t>
  </si>
  <si>
    <t>Buffered Bike Lane</t>
  </si>
  <si>
    <t xml:space="preserve">Protected Bike Lane </t>
  </si>
  <si>
    <t>Raised Protected Bike Lane</t>
  </si>
  <si>
    <t>None</t>
  </si>
  <si>
    <t>Net reduction</t>
  </si>
  <si>
    <t>No change</t>
  </si>
  <si>
    <t>Net increase</t>
  </si>
  <si>
    <t>Net Increase</t>
  </si>
  <si>
    <t>Number of through lanes</t>
  </si>
  <si>
    <t>Number of access points</t>
  </si>
  <si>
    <t>Crosswalk Connections Presence and Type</t>
  </si>
  <si>
    <t>Parallel Bars</t>
  </si>
  <si>
    <t>&gt;36' - 48'</t>
  </si>
  <si>
    <t>Vehicle Control</t>
  </si>
  <si>
    <t>None or Yield</t>
  </si>
  <si>
    <t>Right Turn Conflicts</t>
  </si>
  <si>
    <t>High Speed Uncontrolled</t>
  </si>
  <si>
    <t>Protected Permissive or Stop</t>
  </si>
  <si>
    <t>No Treatment or Yield</t>
  </si>
  <si>
    <t>Protected Phase or Prohibited</t>
  </si>
  <si>
    <t>No Buffer</t>
  </si>
  <si>
    <t>None or Mixed Traffic</t>
  </si>
  <si>
    <t>Permissive</t>
  </si>
  <si>
    <t>Left Turn Conflicts</t>
  </si>
  <si>
    <t>Advanced stop bar with green paint</t>
  </si>
  <si>
    <t>Bike Crossing</t>
  </si>
  <si>
    <t>Bike crossings for main routes</t>
  </si>
  <si>
    <t>Curb Radii Reduction (Relative to Existing Conditions)</t>
  </si>
  <si>
    <t>Protected Permissive</t>
  </si>
  <si>
    <t>Stop or left turn hardening</t>
  </si>
  <si>
    <t>Flexible or Mountable Delineator</t>
  </si>
  <si>
    <t>Vertical Delineator</t>
  </si>
  <si>
    <t>Bike Lane Separation Widths</t>
  </si>
  <si>
    <t>Bike Lane  Widths (Not including gutter pan)</t>
  </si>
  <si>
    <t>12' (6' + 6') or Greater</t>
  </si>
  <si>
    <t>6' or Greater</t>
  </si>
  <si>
    <t>3' or Greater</t>
  </si>
  <si>
    <t>Physical Barrier</t>
  </si>
  <si>
    <t>Off Road Facility</t>
  </si>
  <si>
    <t>Score</t>
  </si>
  <si>
    <t>Total Average Score</t>
  </si>
  <si>
    <t>Weighted Value between 0 and 100</t>
  </si>
  <si>
    <t>No Intersections at LOS E or F</t>
  </si>
  <si>
    <t>Traffic Cameras / CCTV Enforcement</t>
  </si>
  <si>
    <t>LOS E</t>
  </si>
  <si>
    <t>Decreased as compared to existing condition</t>
  </si>
  <si>
    <t>&lt;4' of Plantings or Decorative Pavement</t>
  </si>
  <si>
    <t>Bike facility off-road, shared-use path</t>
  </si>
  <si>
    <t>Bike Lane between curb and parking with buffer, or off road shared-use path</t>
  </si>
  <si>
    <t>Bike Lane is separated by parking with door zone clearance, or off road shared-use path</t>
  </si>
  <si>
    <t>Introduction:</t>
  </si>
  <si>
    <t>Project:</t>
  </si>
  <si>
    <t>Date:</t>
  </si>
  <si>
    <t>last updated:</t>
  </si>
  <si>
    <t>Score Values:</t>
  </si>
  <si>
    <t>Prepared by:</t>
  </si>
  <si>
    <t>AM Intersection Level of Service</t>
  </si>
  <si>
    <t>PM Intersection Level of Service</t>
  </si>
  <si>
    <t>30% to 50% of Intersections at LOS E or F</t>
  </si>
  <si>
    <t>Less than 30% Intersections at LOS E or F</t>
  </si>
  <si>
    <t>Travel time decreases</t>
  </si>
  <si>
    <t>10% to 20% Diversion</t>
  </si>
  <si>
    <t>Greater than 20% Diversion</t>
  </si>
  <si>
    <t>Less than 10% Diversion</t>
  </si>
  <si>
    <t>Travel time remains same, or changes by less than 10%</t>
  </si>
  <si>
    <t>Change in Delay</t>
  </si>
  <si>
    <t>Unknown, or delay increases by 10% or more</t>
  </si>
  <si>
    <t>Travel time change for general purpose vehicles.</t>
  </si>
  <si>
    <t>No Diversions Expected</t>
  </si>
  <si>
    <t>Horizontal Deflection (i.e. Roundabout / Mini-Circles)</t>
  </si>
  <si>
    <t>Horizontal Deflection (i.e. Chicane / Roundabout / Splitter Island / Mini-Circles)</t>
  </si>
  <si>
    <t>Bench</t>
  </si>
  <si>
    <t>Bus Stop Waiting Area</t>
  </si>
  <si>
    <t>Weather Protected Shelter</t>
  </si>
  <si>
    <t>Signage</t>
  </si>
  <si>
    <t>Open Shelter</t>
  </si>
  <si>
    <t>Electronic Real Time Arrival Signage</t>
  </si>
  <si>
    <t>Sign with Route Information &amp; Wayfinding</t>
  </si>
  <si>
    <t xml:space="preserve">Level Boarding Platform </t>
  </si>
  <si>
    <t>Level Boarding Platform and Audible Alerts</t>
  </si>
  <si>
    <t>Biking Amenities</t>
  </si>
  <si>
    <t>Scooter Hub</t>
  </si>
  <si>
    <t>Designated scooter parking area</t>
  </si>
  <si>
    <t>Scooter parking capacity increased from existing</t>
  </si>
  <si>
    <t>Bus Stop Sign</t>
  </si>
  <si>
    <t>Signage and Transit Wayfinding</t>
  </si>
  <si>
    <t>Sign with Route Information and Schedule</t>
  </si>
  <si>
    <t>None Present or Unknown</t>
  </si>
  <si>
    <t>Freight Access</t>
  </si>
  <si>
    <t>Project Name:</t>
  </si>
  <si>
    <t>Street Name:</t>
  </si>
  <si>
    <t>Project Limits:</t>
  </si>
  <si>
    <t>Design Stage:</t>
  </si>
  <si>
    <t>Intersection Name:</t>
  </si>
  <si>
    <t>Date of Analysis:</t>
  </si>
  <si>
    <t>Intersection Scoring</t>
  </si>
  <si>
    <t>Number of Legs:</t>
  </si>
  <si>
    <t>Is the project within the Designated Bike Network?</t>
  </si>
  <si>
    <t>Is the project within the Designated Bus Network?</t>
  </si>
  <si>
    <t>Is the project within the Designated Freight Network?</t>
  </si>
  <si>
    <t>Is the project within a High Crash Corridor?</t>
  </si>
  <si>
    <t>Is the project within a School Zone?</t>
  </si>
  <si>
    <t>Choke Point / Curb Extension</t>
  </si>
  <si>
    <t>High Visibility / Continental Striping</t>
  </si>
  <si>
    <t>Concept</t>
  </si>
  <si>
    <t>Preliminary Engineering</t>
  </si>
  <si>
    <t>Final Engineering</t>
  </si>
  <si>
    <t>Post Construction</t>
  </si>
  <si>
    <t>yes</t>
  </si>
  <si>
    <t>no</t>
  </si>
  <si>
    <t>Checked by:</t>
  </si>
  <si>
    <t>Is the project within DDOT's Designated Bicycle Priority Network?</t>
  </si>
  <si>
    <t>Is the project within DDOT's Designated Bus Priority Network?</t>
  </si>
  <si>
    <t>Is the project within DDOT's Designated Freight Priority Network?</t>
  </si>
  <si>
    <t>Refer to: Bicycles | moveDC</t>
  </si>
  <si>
    <t>Refer to: Bus Priority (dc.gov)</t>
  </si>
  <si>
    <t>Refer to: Freight | moveDC</t>
  </si>
  <si>
    <t>Vertical Clearance</t>
  </si>
  <si>
    <t>No overhead obstructions inlcuding bridges, signs, traffic signals, lights, tree branches, etc.</t>
  </si>
  <si>
    <t>Freight Route Signing not present</t>
  </si>
  <si>
    <t>Freight route signing on roadway corridor</t>
  </si>
  <si>
    <t>Freight Route signing in advance and on roadway corridor</t>
  </si>
  <si>
    <t>Legs:</t>
  </si>
  <si>
    <t>&lt; 40'</t>
  </si>
  <si>
    <t>Corner Turning Radii</t>
  </si>
  <si>
    <t>Any obstructions &lt; 14' Height over roadway</t>
  </si>
  <si>
    <t>Insert project name here</t>
  </si>
  <si>
    <t>Insert street name here</t>
  </si>
  <si>
    <t>Describe project limits here</t>
  </si>
  <si>
    <t>Insert two or more street names here</t>
  </si>
  <si>
    <t>Curb Ramps</t>
  </si>
  <si>
    <t>Audible Signals</t>
  </si>
  <si>
    <t>Curb ramps ADA-compliant</t>
  </si>
  <si>
    <t>Obstructions</t>
  </si>
  <si>
    <t>Sidewalk Widths</t>
  </si>
  <si>
    <t>Obstructions in pathway</t>
  </si>
  <si>
    <t>No obstructions in pathway</t>
  </si>
  <si>
    <t>&lt; 5'</t>
  </si>
  <si>
    <t>No Curb Ramps or Curb Ramp missing</t>
  </si>
  <si>
    <t>Freight Access Score</t>
  </si>
  <si>
    <t>Present, width &lt; 5'</t>
  </si>
  <si>
    <t>Bike</t>
  </si>
  <si>
    <t>Bus</t>
  </si>
  <si>
    <t>Freight</t>
  </si>
  <si>
    <t>School</t>
  </si>
  <si>
    <t>Ped Score</t>
  </si>
  <si>
    <t>Transit</t>
  </si>
  <si>
    <t>Traffic Calming</t>
  </si>
  <si>
    <t>Traffic Ops</t>
  </si>
  <si>
    <t>Factors</t>
  </si>
  <si>
    <t>Total</t>
  </si>
  <si>
    <t>Assign Weights</t>
  </si>
  <si>
    <t>Weighting Adjustment Factors - Assign increase in weights if options are to be checked (i.e., increase by 1, double, etc)</t>
  </si>
  <si>
    <t>Weight</t>
  </si>
  <si>
    <t>Pedestrian</t>
  </si>
  <si>
    <t>ADA Compliance</t>
  </si>
  <si>
    <t>Bicycle+Micromobility</t>
  </si>
  <si>
    <t>Transit Access</t>
  </si>
  <si>
    <t>TC and Speed Mgmt</t>
  </si>
  <si>
    <t>Ex</t>
  </si>
  <si>
    <t>Prop</t>
  </si>
  <si>
    <t>Tot</t>
  </si>
  <si>
    <t>1 to 3</t>
  </si>
  <si>
    <t>3 to 5</t>
  </si>
  <si>
    <t>6 or more</t>
  </si>
  <si>
    <t>300' to 400'</t>
  </si>
  <si>
    <t>200' to 300'</t>
  </si>
  <si>
    <t>Longest distance between marked crossings</t>
  </si>
  <si>
    <t>Bike lane protection at bus stops</t>
  </si>
  <si>
    <t>Percent of corridor with dedicated bus lane</t>
  </si>
  <si>
    <t>50% to 75%</t>
  </si>
  <si>
    <t>Under 50%</t>
  </si>
  <si>
    <t>75% to 100%</t>
  </si>
  <si>
    <t>Bus Lane Width</t>
  </si>
  <si>
    <t>Bike Boulevard / Neighborhood Bikeway with wayfinding signage</t>
  </si>
  <si>
    <t xml:space="preserve">Present </t>
  </si>
  <si>
    <t>Greater than 12'</t>
  </si>
  <si>
    <t>Any obstructions &lt; 14' 6" Height over roadway</t>
  </si>
  <si>
    <t>Score per Direction</t>
  </si>
  <si>
    <t>Insert QAQC reviewer initials here</t>
  </si>
  <si>
    <t>Insert preparer initials here</t>
  </si>
  <si>
    <t>N/A</t>
  </si>
  <si>
    <t>Intersection:</t>
  </si>
  <si>
    <t>Project Limits</t>
  </si>
  <si>
    <t>Stop Control or Signal w/ channelized or yield controlled right turn</t>
  </si>
  <si>
    <t>Upper</t>
  </si>
  <si>
    <t>Lower</t>
  </si>
  <si>
    <t>Max Scored</t>
  </si>
  <si>
    <t>Mode</t>
  </si>
  <si>
    <t>Max</t>
  </si>
  <si>
    <t>MMLOS</t>
  </si>
  <si>
    <t>Existing - NB or EB Side</t>
  </si>
  <si>
    <t>Vehicular Operations and Capacity</t>
  </si>
  <si>
    <t>Unprotected Conflict Points along Bike Route with Driveways, Alleys, and/or streets</t>
  </si>
  <si>
    <t>Mixing Zone</t>
  </si>
  <si>
    <t>Bus Island</t>
  </si>
  <si>
    <t xml:space="preserve">busway/center-running bus lane </t>
  </si>
  <si>
    <t xml:space="preserve">offset bus lane </t>
  </si>
  <si>
    <t xml:space="preserve">curbside bus lane </t>
  </si>
  <si>
    <t xml:space="preserve">travel time decreases by more than 20% </t>
  </si>
  <si>
    <t xml:space="preserve">Travel time decreases 10-20% </t>
  </si>
  <si>
    <t>Percentage of diversions assumed to maintain reasonable travel time</t>
  </si>
  <si>
    <t>Existing - SB or WB Side</t>
  </si>
  <si>
    <t>Proposed - NB or EB Side</t>
  </si>
  <si>
    <t>Proposed - SB or WB Side</t>
  </si>
  <si>
    <t>AM Corridor Intersection Level of Service - Percent of intersections operating with unnacepptable LOS E or F along corridor in AM peak hour.</t>
  </si>
  <si>
    <t>PM Corridor Intersection Level of Service - Percent of intersections operating with unnacepptable LOS E or F along corridor in AM peak hour.</t>
  </si>
  <si>
    <t>Right Side</t>
  </si>
  <si>
    <t>Left Side</t>
  </si>
  <si>
    <t>No facility or shared lane</t>
  </si>
  <si>
    <t>Bus Travel Time Change</t>
  </si>
  <si>
    <t>10' to 11' Wide</t>
  </si>
  <si>
    <t>Mode separation for Bikes</t>
  </si>
  <si>
    <t>Bike Lanes present without separation or barrier from travel lane</t>
  </si>
  <si>
    <t xml:space="preserve">Designated Freight Route Wayfinding </t>
  </si>
  <si>
    <t>No designated loading/unloading zones</t>
  </si>
  <si>
    <t>Designated loading/unloading zones present with time restrictions</t>
  </si>
  <si>
    <t>Designated loading/unloading zones present full time</t>
  </si>
  <si>
    <t>Curbside Management for Loading and Unloading</t>
  </si>
  <si>
    <t>Trucks are prohibited from using National Park Service roads or Capital Complex roads. This section may be ommited if proposed improvements are on a prohibited truck route.</t>
  </si>
  <si>
    <t>Bike lanes separated or buffered from travel lane</t>
  </si>
  <si>
    <t>On street parking conflicts</t>
  </si>
  <si>
    <t>Travel lane less than 11' with on street parking lane less than 8'</t>
  </si>
  <si>
    <t>Travel lane less than 11' with on street parking lane  8' or greater</t>
  </si>
  <si>
    <t>Travel lane Is at least 11' with on street parking lane  8' or greater</t>
  </si>
  <si>
    <t>No on street parking</t>
  </si>
  <si>
    <t>On street parking is permitted within 20' of a turn</t>
  </si>
  <si>
    <t>On street parking is prohibited within 20' of a turn</t>
  </si>
  <si>
    <t>On street parking set backs from crosswalks</t>
  </si>
  <si>
    <t>On street parking set backs from turns</t>
  </si>
  <si>
    <t>Bikes share lanes</t>
  </si>
  <si>
    <t>up to 200'</t>
  </si>
  <si>
    <t xml:space="preserve">In Lane Boarding and Alighting / Curb Lane Access </t>
  </si>
  <si>
    <t>Mixing zone</t>
  </si>
  <si>
    <t>Shared stop</t>
  </si>
  <si>
    <t>Bike path off road</t>
  </si>
  <si>
    <t>Bus Lane Hours</t>
  </si>
  <si>
    <t>Peak hour / peak direction bus lane present</t>
  </si>
  <si>
    <t>7am to 7pm Bus Lane</t>
  </si>
  <si>
    <t>Full time bus lane</t>
  </si>
  <si>
    <t xml:space="preserve">Sidewalk Width </t>
  </si>
  <si>
    <t>Rectangular Rapid Flashing Beacon (RRFB)</t>
  </si>
  <si>
    <t>High Intensity Activated Crosswalk (HAWK) or Full Color Signal</t>
  </si>
  <si>
    <t>Truck turning movements are restricted</t>
  </si>
  <si>
    <t>All turning movements permitted</t>
  </si>
  <si>
    <t>Truck turns permitted to allow contituation along designated freight routes, all other turns prohibited (i.e. "No Left Truns Except Trucks")</t>
  </si>
  <si>
    <t xml:space="preserve">Truck turning movements </t>
  </si>
  <si>
    <t xml:space="preserve">Unobstructed and continuous sidewalk  </t>
  </si>
  <si>
    <t>No Mid-Block Crossings</t>
  </si>
  <si>
    <t>Repeat score for both sides</t>
  </si>
  <si>
    <t>All curb ramps ADA-compliant</t>
  </si>
  <si>
    <t>Curb ramps present, not all compliant</t>
  </si>
  <si>
    <t>No change, or delay increases by less than 10%</t>
  </si>
  <si>
    <t>Delay is reduced by less than 10%</t>
  </si>
  <si>
    <t>Delay is reduced by more than 10%</t>
  </si>
  <si>
    <t xml:space="preserve">&lt;10’ </t>
  </si>
  <si>
    <r>
      <t xml:space="preserve">Obstructions in pathway allowing </t>
    </r>
    <r>
      <rPr>
        <u/>
        <sz val="11"/>
        <rFont val="Calibri"/>
        <family val="2"/>
        <scheme val="minor"/>
      </rPr>
      <t>&gt;</t>
    </r>
    <r>
      <rPr>
        <sz val="11"/>
        <rFont val="Calibri"/>
        <family val="2"/>
        <scheme val="minor"/>
      </rPr>
      <t>36" width passage</t>
    </r>
  </si>
  <si>
    <r>
      <t xml:space="preserve">Present, width </t>
    </r>
    <r>
      <rPr>
        <u/>
        <sz val="11"/>
        <rFont val="Calibri"/>
        <family val="2"/>
        <scheme val="minor"/>
      </rPr>
      <t>&gt;</t>
    </r>
    <r>
      <rPr>
        <sz val="11"/>
        <rFont val="Calibri"/>
        <family val="2"/>
        <scheme val="minor"/>
      </rPr>
      <t xml:space="preserve"> 5'</t>
    </r>
  </si>
  <si>
    <r>
      <t xml:space="preserve">All overhead obstructions       </t>
    </r>
    <r>
      <rPr>
        <u/>
        <sz val="11"/>
        <rFont val="Calibri"/>
        <family val="2"/>
        <scheme val="minor"/>
      </rPr>
      <t>&gt;</t>
    </r>
    <r>
      <rPr>
        <sz val="11"/>
        <rFont val="Calibri"/>
        <family val="2"/>
        <scheme val="minor"/>
      </rPr>
      <t xml:space="preserve"> 14' Height </t>
    </r>
  </si>
  <si>
    <r>
      <rPr>
        <u/>
        <sz val="11"/>
        <rFont val="Calibri"/>
        <family val="2"/>
        <scheme val="minor"/>
      </rPr>
      <t>&gt;</t>
    </r>
    <r>
      <rPr>
        <sz val="11"/>
        <rFont val="Calibri"/>
        <family val="2"/>
        <scheme val="minor"/>
      </rPr>
      <t xml:space="preserve"> 40' </t>
    </r>
  </si>
  <si>
    <r>
      <t>Street Trees / Tree All</t>
    </r>
    <r>
      <rPr>
        <sz val="11"/>
        <rFont val="Calibri"/>
        <family val="2"/>
      </rPr>
      <t>é</t>
    </r>
    <r>
      <rPr>
        <sz val="11"/>
        <rFont val="Calibri"/>
        <family val="2"/>
        <scheme val="minor"/>
      </rPr>
      <t>e</t>
    </r>
  </si>
  <si>
    <r>
      <rPr>
        <u/>
        <sz val="11"/>
        <rFont val="Calibri"/>
        <family val="2"/>
        <scheme val="minor"/>
      </rPr>
      <t>&gt;</t>
    </r>
    <r>
      <rPr>
        <sz val="11"/>
        <rFont val="Calibri"/>
        <family val="2"/>
        <scheme val="minor"/>
      </rPr>
      <t xml:space="preserve"> 11' Wide</t>
    </r>
  </si>
  <si>
    <r>
      <rPr>
        <u/>
        <sz val="11"/>
        <rFont val="Calibri"/>
        <family val="2"/>
        <scheme val="minor"/>
      </rPr>
      <t>&lt;</t>
    </r>
    <r>
      <rPr>
        <sz val="11"/>
        <rFont val="Calibri"/>
        <family val="2"/>
        <scheme val="minor"/>
      </rPr>
      <t xml:space="preserve"> 10' Wide</t>
    </r>
  </si>
  <si>
    <t>Full time</t>
  </si>
  <si>
    <t>Time Restricted</t>
  </si>
  <si>
    <t>Designated Handicapped Parking Spots</t>
  </si>
  <si>
    <t>Designated freight loading zones</t>
  </si>
  <si>
    <t>Off Peak</t>
  </si>
  <si>
    <t>Curbside Management</t>
  </si>
  <si>
    <t>Two-way Facility</t>
  </si>
  <si>
    <t xml:space="preserve">None Present </t>
  </si>
  <si>
    <t>None Present</t>
  </si>
  <si>
    <t>Sign Only</t>
  </si>
  <si>
    <t>Travel time increases</t>
  </si>
  <si>
    <t xml:space="preserve">50% or more of Intersections at LOS E or F </t>
  </si>
  <si>
    <r>
      <t xml:space="preserve">All overhead obstructions </t>
    </r>
    <r>
      <rPr>
        <u/>
        <sz val="11"/>
        <rFont val="Calibri"/>
        <family val="2"/>
        <scheme val="minor"/>
      </rPr>
      <t>&gt;</t>
    </r>
    <r>
      <rPr>
        <sz val="11"/>
        <rFont val="Calibri"/>
        <family val="2"/>
        <scheme val="minor"/>
      </rPr>
      <t xml:space="preserve"> 14' 6" Height </t>
    </r>
  </si>
  <si>
    <t>Bus Lane Type</t>
  </si>
  <si>
    <t>Designated short term, pick up and drop off parking spots</t>
  </si>
  <si>
    <t>Two-way Streets</t>
  </si>
  <si>
    <t xml:space="preserve">Bike Lane Side </t>
  </si>
  <si>
    <t>One-Way Streets</t>
  </si>
  <si>
    <t>Travel Mode</t>
  </si>
  <si>
    <t>Weight 
(Default = 1)</t>
  </si>
  <si>
    <t>Travel time increases by 20% or more</t>
  </si>
  <si>
    <t>Travel time increases by 10% to 19%</t>
  </si>
  <si>
    <t>Increase compared to existing conditions</t>
  </si>
  <si>
    <t>Alternative 1</t>
  </si>
  <si>
    <t>Alternative 2</t>
  </si>
  <si>
    <t>Proposed - Alternative 1</t>
  </si>
  <si>
    <t>Proposed - Alternative 2</t>
  </si>
  <si>
    <t>Alt 1</t>
  </si>
  <si>
    <t>Alt 2</t>
  </si>
  <si>
    <t xml:space="preserve">Users of this tool should complete the Project Information Tab first, then the Intersection Tab and/or Typical Section Tab. Scoring for Intersections and Typical Sections are independent from each other. Intersections look at each approach leg with scoring options up to 6 total legs. If the intersection has fewer legs, score for additional legs should be left blank or select "N/A". The Typical Sections scoring assesses a typical section along a roadway segment of one or several blocks with a uniform cross section. </t>
  </si>
  <si>
    <t>Vertical Deflection (Speed Table / Speed Hump)</t>
  </si>
  <si>
    <t>Traffic Calming and Speed Management</t>
  </si>
  <si>
    <t>Bicycle and Micromobility</t>
  </si>
  <si>
    <t>Pedestrian and ADA Compliance</t>
  </si>
  <si>
    <t>No Build</t>
  </si>
  <si>
    <t>Existing (No Build)</t>
  </si>
  <si>
    <t>Total score averages scores from all categories above with modal weighting dependat on project context</t>
  </si>
  <si>
    <r>
      <rPr>
        <b/>
        <sz val="14"/>
        <color rgb="FFFF0000"/>
        <rFont val="Calibri"/>
        <family val="2"/>
        <scheme val="minor"/>
      </rPr>
      <t>DRAFT</t>
    </r>
    <r>
      <rPr>
        <b/>
        <sz val="14"/>
        <color theme="0"/>
        <rFont val="Calibri"/>
        <family val="2"/>
        <scheme val="minor"/>
      </rPr>
      <t xml:space="preserve"> DDOT MET/Complete Streets Intersection Mode Prioritization Scoring Criteria</t>
    </r>
  </si>
  <si>
    <r>
      <rPr>
        <b/>
        <sz val="16"/>
        <color rgb="FFFF0000"/>
        <rFont val="Calibri"/>
        <family val="2"/>
        <scheme val="minor"/>
      </rPr>
      <t>DRAFT</t>
    </r>
    <r>
      <rPr>
        <b/>
        <sz val="16"/>
        <color theme="0"/>
        <rFont val="Calibri"/>
        <family val="2"/>
        <scheme val="minor"/>
      </rPr>
      <t xml:space="preserve"> DDOT MET/Complete Streets Score Results</t>
    </r>
  </si>
  <si>
    <t>Intermediate Engineering</t>
  </si>
  <si>
    <t>Present on both sides</t>
  </si>
  <si>
    <t>Present on one side</t>
  </si>
  <si>
    <t>Stop, No RTOR, or Bikes Use LPI</t>
  </si>
  <si>
    <t>Bikes use LPI</t>
  </si>
  <si>
    <t>ADA Compliant Ramps, passing widths, and slopes</t>
  </si>
  <si>
    <t>Not Present, or Not ADA Compliant</t>
  </si>
  <si>
    <t>95th Percentile Queue Length</t>
  </si>
  <si>
    <t>Low to Moderate Density Residential, Low to Moderate Pedestrian Activity</t>
  </si>
  <si>
    <t>Per Requirements of:</t>
  </si>
  <si>
    <t>4’ to 10’ landscape plantings and/or furnishings</t>
  </si>
  <si>
    <t>4’ to 6’ landscape plantings and/or furnishings</t>
  </si>
  <si>
    <t>4’ to 8’ landscape plantings and/or furnishings</t>
  </si>
  <si>
    <t>4’ to 8’ of grass with 1’ curb walk, or 4’ to 8’ of decorative pavement</t>
  </si>
  <si>
    <t>4’ to 6’ of grass or decorative pavement</t>
  </si>
  <si>
    <t>4’ to 10’ of grass with 1’ to 2’ curb walk, or 4’ to 10’ of decorative pavement</t>
  </si>
  <si>
    <t>No plantings or decorative pavement</t>
  </si>
  <si>
    <t>Obstructions in pathway creating &lt;36” passage width</t>
  </si>
  <si>
    <t>Crossing with Traffic Control (HAWK or RRFB)</t>
  </si>
  <si>
    <t>Mid-block Crossing with signage and traffic calming protections (i.e. curb extension and/or median refuge)</t>
  </si>
  <si>
    <t>Marked, Unsignalized Mid-Block Crossing with Static Signage Only, or without Signage</t>
  </si>
  <si>
    <t>No facility or Bike Lane without Buffer</t>
  </si>
  <si>
    <t>Two-way protected adjacent to parking</t>
  </si>
  <si>
    <t xml:space="preserve">5' </t>
  </si>
  <si>
    <t>≥ 4' and &lt;5'</t>
  </si>
  <si>
    <t>8' (4'+4')</t>
  </si>
  <si>
    <t>No facility or &lt;5'</t>
  </si>
  <si>
    <t>No facility or &lt;4'</t>
  </si>
  <si>
    <t>No facility or &lt; 8' (4'+4')</t>
  </si>
  <si>
    <t>&gt;1' to 3'</t>
  </si>
  <si>
    <r>
      <t xml:space="preserve">Striped Line or </t>
    </r>
    <r>
      <rPr>
        <sz val="11"/>
        <rFont val="Aptos Narrow"/>
        <family val="2"/>
      </rPr>
      <t>≤</t>
    </r>
    <r>
      <rPr>
        <sz val="11"/>
        <rFont val="Calibri"/>
        <family val="2"/>
      </rPr>
      <t>1'</t>
    </r>
  </si>
  <si>
    <t>One-Way facility on both sides</t>
  </si>
  <si>
    <t>Bike path off road, or bike lane on the left side of a one-way street</t>
  </si>
  <si>
    <t>Shared Stop</t>
  </si>
  <si>
    <t>Posted Speed Limit</t>
  </si>
  <si>
    <r>
      <t xml:space="preserve">Reduced by </t>
    </r>
    <r>
      <rPr>
        <sz val="11"/>
        <rFont val="Aptos Narrow"/>
        <family val="2"/>
      </rPr>
      <t>≥</t>
    </r>
    <r>
      <rPr>
        <sz val="11"/>
        <rFont val="Calibri"/>
        <family val="2"/>
      </rPr>
      <t>10 MPH</t>
    </r>
  </si>
  <si>
    <t>Reduced by 5 MPH</t>
  </si>
  <si>
    <t>Increased</t>
  </si>
  <si>
    <t>&gt;10' to 11'</t>
  </si>
  <si>
    <t>&gt;11' to 12'</t>
  </si>
  <si>
    <t>AM Peak</t>
  </si>
  <si>
    <t>PM Peak</t>
  </si>
  <si>
    <t>No On-Street Parking</t>
  </si>
  <si>
    <t>Insert project date here</t>
  </si>
  <si>
    <t>School zones are within 350' from a school property. Refer to:</t>
  </si>
  <si>
    <t>DDOT School Zone Buffers</t>
  </si>
  <si>
    <t>Queue Lengths increase by 150' or greater, OR exceed available storage capacity</t>
  </si>
  <si>
    <t>Reduction in queue length greater than 10%</t>
  </si>
  <si>
    <t>Reduction in queue length by less than 10%</t>
  </si>
  <si>
    <t>Two-way protected</t>
  </si>
  <si>
    <t>Mixing prior to intersection or Bikes use Extended LPI</t>
  </si>
  <si>
    <t>Draft Multimodal Measures of Effectiveness Tool</t>
  </si>
  <si>
    <t>Scoring results are weighted with a total score possible between zero and 100 for each category. Higher scores represent more accommodations for a particular mode. Scoring values correlate to multimodal MET score ranging from: 
•	5 =  70 and above
•	4 = Between 55-70
•	3 = Between 40-55
•	2 = Between 25-40
•	1 = Below 25</t>
  </si>
  <si>
    <t>Combined MET Score</t>
  </si>
  <si>
    <t>Value per Direction</t>
  </si>
  <si>
    <t>Vehicular Operations MET Score</t>
  </si>
  <si>
    <t>Vehicular Operations</t>
  </si>
  <si>
    <t xml:space="preserve">Traffic Calming and Speed Management </t>
  </si>
  <si>
    <t>Traffic Calming and Speed Management  MET Score</t>
  </si>
  <si>
    <t xml:space="preserve">Transit Access </t>
  </si>
  <si>
    <t>Transit Access MET Score</t>
  </si>
  <si>
    <t>Bicycle and Micromobility Accessibility</t>
  </si>
  <si>
    <t>Bicycle and Micromobility Accessibility MET Score</t>
  </si>
  <si>
    <t>Pedestrian &amp; ADA Compliance</t>
  </si>
  <si>
    <t>Pedestrian &amp; ADA Compliance MET Score</t>
  </si>
  <si>
    <t>Bicycle and Micromobility Access</t>
  </si>
  <si>
    <t>Bicycle and Micromobility Access MET Score</t>
  </si>
  <si>
    <t>Traffic Calming and Speed Management MET Score</t>
  </si>
  <si>
    <t xml:space="preserve">Curbside Management </t>
  </si>
  <si>
    <t>Curbside Management MET Score</t>
  </si>
  <si>
    <t>MET</t>
  </si>
  <si>
    <t>If yes, double weighting for bike and micromobility score and traffic calming and speed management score in combined MET score.</t>
  </si>
  <si>
    <t>If yes, double weighting for pedestrian and ADA score and transit access score in in combined MET score.</t>
  </si>
  <si>
    <t>Freight is excluded from combined MET score.</t>
  </si>
  <si>
    <t>If yes, double weighting for pedestrian and ADA access score and traffic calming and speed management score in combined MET score.</t>
  </si>
  <si>
    <t>No right turn on red (RTOR), Stop, or Protected+Permissive</t>
  </si>
  <si>
    <t>Total Average Score and MET</t>
  </si>
  <si>
    <t>Name of Alternative 2</t>
  </si>
  <si>
    <t>Name of Alternative 1</t>
  </si>
  <si>
    <t>Insert name of Alternative 1</t>
  </si>
  <si>
    <t>Insert name of Alternative 2</t>
  </si>
  <si>
    <r>
      <t xml:space="preserve">Speeds </t>
    </r>
    <r>
      <rPr>
        <u/>
        <sz val="11"/>
        <rFont val="Calibri"/>
        <family val="2"/>
        <scheme val="minor"/>
      </rPr>
      <t>&lt;</t>
    </r>
    <r>
      <rPr>
        <sz val="11"/>
        <rFont val="Calibri"/>
        <family val="2"/>
        <scheme val="minor"/>
      </rPr>
      <t xml:space="preserve">25 mph &amp; </t>
    </r>
    <r>
      <rPr>
        <u/>
        <sz val="11"/>
        <rFont val="Calibri"/>
        <family val="2"/>
        <scheme val="minor"/>
      </rPr>
      <t>&lt;2</t>
    </r>
    <r>
      <rPr>
        <sz val="11"/>
        <rFont val="Calibri"/>
        <family val="2"/>
        <scheme val="minor"/>
      </rPr>
      <t>,000 ADT</t>
    </r>
  </si>
  <si>
    <r>
      <t xml:space="preserve">Speeds </t>
    </r>
    <r>
      <rPr>
        <u/>
        <sz val="11"/>
        <rFont val="Calibri"/>
        <family val="2"/>
        <scheme val="minor"/>
      </rPr>
      <t>&lt;</t>
    </r>
    <r>
      <rPr>
        <sz val="11"/>
        <rFont val="Calibri"/>
        <family val="2"/>
        <scheme val="minor"/>
      </rPr>
      <t xml:space="preserve">20 mph &amp; </t>
    </r>
    <r>
      <rPr>
        <u/>
        <sz val="11"/>
        <rFont val="Calibri"/>
        <family val="2"/>
        <scheme val="minor"/>
      </rPr>
      <t>&lt;</t>
    </r>
    <r>
      <rPr>
        <sz val="11"/>
        <rFont val="Calibri"/>
        <family val="2"/>
        <scheme val="minor"/>
      </rPr>
      <t>3,000 ADT</t>
    </r>
  </si>
  <si>
    <r>
      <t xml:space="preserve">Speeds </t>
    </r>
    <r>
      <rPr>
        <u/>
        <sz val="11"/>
        <rFont val="Calibri"/>
        <family val="2"/>
        <scheme val="minor"/>
      </rPr>
      <t>&lt;</t>
    </r>
    <r>
      <rPr>
        <sz val="11"/>
        <rFont val="Calibri"/>
        <family val="2"/>
        <scheme val="minor"/>
      </rPr>
      <t xml:space="preserve">25 mph &amp; </t>
    </r>
    <r>
      <rPr>
        <u/>
        <sz val="11"/>
        <rFont val="Calibri"/>
        <family val="2"/>
        <scheme val="minor"/>
      </rPr>
      <t>&lt;</t>
    </r>
    <r>
      <rPr>
        <sz val="11"/>
        <rFont val="Calibri"/>
        <family val="2"/>
        <scheme val="minor"/>
      </rPr>
      <t>1,500 ADT</t>
    </r>
  </si>
  <si>
    <r>
      <t xml:space="preserve">Speeds </t>
    </r>
    <r>
      <rPr>
        <u/>
        <sz val="11"/>
        <rFont val="Calibri"/>
        <family val="2"/>
        <scheme val="minor"/>
      </rPr>
      <t>&lt;</t>
    </r>
    <r>
      <rPr>
        <sz val="11"/>
        <rFont val="Calibri"/>
        <family val="2"/>
        <scheme val="minor"/>
      </rPr>
      <t xml:space="preserve">25 mph &amp; </t>
    </r>
    <r>
      <rPr>
        <u/>
        <sz val="11"/>
        <rFont val="Calibri"/>
        <family val="2"/>
        <scheme val="minor"/>
      </rPr>
      <t>&lt;</t>
    </r>
    <r>
      <rPr>
        <sz val="11"/>
        <rFont val="Calibri"/>
        <family val="2"/>
        <scheme val="minor"/>
      </rPr>
      <t>3,000 ADT</t>
    </r>
  </si>
  <si>
    <r>
      <t xml:space="preserve">Speeds </t>
    </r>
    <r>
      <rPr>
        <u/>
        <sz val="11"/>
        <rFont val="Calibri"/>
        <family val="2"/>
        <scheme val="minor"/>
      </rPr>
      <t>&lt;</t>
    </r>
    <r>
      <rPr>
        <sz val="11"/>
        <rFont val="Calibri"/>
        <family val="2"/>
        <scheme val="minor"/>
      </rPr>
      <t xml:space="preserve">25 mph &amp; </t>
    </r>
    <r>
      <rPr>
        <u/>
        <sz val="11"/>
        <rFont val="Calibri"/>
        <family val="2"/>
        <scheme val="minor"/>
      </rPr>
      <t>&lt;</t>
    </r>
    <r>
      <rPr>
        <sz val="11"/>
        <rFont val="Calibri"/>
        <family val="2"/>
        <scheme val="minor"/>
      </rPr>
      <t>9,000 ADT</t>
    </r>
  </si>
  <si>
    <r>
      <t xml:space="preserve">Speeds </t>
    </r>
    <r>
      <rPr>
        <u/>
        <sz val="11"/>
        <rFont val="Calibri"/>
        <family val="2"/>
        <scheme val="minor"/>
      </rPr>
      <t>&lt;</t>
    </r>
    <r>
      <rPr>
        <sz val="11"/>
        <rFont val="Calibri"/>
        <family val="2"/>
        <scheme val="minor"/>
      </rPr>
      <t xml:space="preserve">25 mph &amp; </t>
    </r>
    <r>
      <rPr>
        <u/>
        <sz val="11"/>
        <rFont val="Calibri"/>
        <family val="2"/>
        <scheme val="minor"/>
      </rPr>
      <t>&lt;</t>
    </r>
    <r>
      <rPr>
        <sz val="11"/>
        <rFont val="Calibri"/>
        <family val="2"/>
        <scheme val="minor"/>
      </rPr>
      <t>12,000 ADT</t>
    </r>
  </si>
  <si>
    <r>
      <t xml:space="preserve">Speeds </t>
    </r>
    <r>
      <rPr>
        <u/>
        <sz val="11"/>
        <rFont val="Calibri"/>
        <family val="2"/>
        <scheme val="minor"/>
      </rPr>
      <t>&lt;</t>
    </r>
    <r>
      <rPr>
        <sz val="11"/>
        <rFont val="Calibri"/>
        <family val="2"/>
        <scheme val="minor"/>
      </rPr>
      <t xml:space="preserve">30 mph &amp; </t>
    </r>
    <r>
      <rPr>
        <u/>
        <sz val="11"/>
        <rFont val="Calibri"/>
        <family val="2"/>
        <scheme val="minor"/>
      </rPr>
      <t>&lt;</t>
    </r>
    <r>
      <rPr>
        <sz val="11"/>
        <rFont val="Calibri"/>
        <family val="2"/>
        <scheme val="minor"/>
      </rPr>
      <t>15,000 ADT</t>
    </r>
  </si>
  <si>
    <r>
      <t xml:space="preserve">Speeds </t>
    </r>
    <r>
      <rPr>
        <u/>
        <sz val="11"/>
        <rFont val="Calibri"/>
        <family val="2"/>
        <scheme val="minor"/>
      </rPr>
      <t>&lt;</t>
    </r>
    <r>
      <rPr>
        <sz val="11"/>
        <rFont val="Calibri"/>
        <family val="2"/>
        <scheme val="minor"/>
      </rPr>
      <t xml:space="preserve">35 mph &amp; </t>
    </r>
    <r>
      <rPr>
        <u/>
        <sz val="11"/>
        <rFont val="Calibri"/>
        <family val="2"/>
        <scheme val="minor"/>
      </rPr>
      <t>&gt;</t>
    </r>
    <r>
      <rPr>
        <sz val="11"/>
        <rFont val="Calibri"/>
        <family val="2"/>
        <scheme val="minor"/>
      </rPr>
      <t>15,000 ADT</t>
    </r>
  </si>
  <si>
    <t>&gt; 5' and &lt;6'</t>
  </si>
  <si>
    <t>&gt; 8' and &lt;12'</t>
  </si>
  <si>
    <t>Typical (outside edge, no gutter pan)</t>
  </si>
  <si>
    <t>Name of Leg 1</t>
  </si>
  <si>
    <t>Name of Leg 2</t>
  </si>
  <si>
    <t>Name of Leg 3</t>
  </si>
  <si>
    <t>Name of Leg 4</t>
  </si>
  <si>
    <t>Name of Leg 5</t>
  </si>
  <si>
    <t>Name of Leg 6</t>
  </si>
  <si>
    <t>Roadway Segment Typical Section Scoring</t>
  </si>
  <si>
    <t>Insert unique street name and directional orientation here</t>
  </si>
  <si>
    <t xml:space="preserve">LOS F </t>
  </si>
  <si>
    <t>Existing, or has no change</t>
  </si>
  <si>
    <t>Concrete islands reduce curb radii (or other solid curb stop material)</t>
  </si>
  <si>
    <t>Physical barriers may include curb,  solid concrete, unmountable secured features, on street parking, etc. Mountable, moveable, or flexible barriers include flex posts, armadillos, Ziclas, etc.</t>
  </si>
  <si>
    <t>LPI = Leading Pedestrian Interval</t>
  </si>
  <si>
    <t>LPI = Leading Pedestrian Interval; ROTR = Right Turn on Red</t>
  </si>
  <si>
    <t>Bike Rack meets or exceeds minimum guidelines of DDOT Bike Parking Guide</t>
  </si>
  <si>
    <t>Bike Rack Present, not compliant with DDOT Bike Parking Guide</t>
  </si>
  <si>
    <t>2018 DDOT Bike Parking Guide: https://ddot.dc.gov/sites/default/files/dc/sites/ddot/publication/attachments/DDOT%20bike%20parking%20guide_060118_Screen.pdf</t>
  </si>
  <si>
    <t>Striped or Mountable/ Flexible Buffer</t>
  </si>
  <si>
    <t xml:space="preserve">Facility off road or separated with a physical barrier </t>
  </si>
  <si>
    <t>Universal Access</t>
  </si>
  <si>
    <t>LOS D</t>
  </si>
  <si>
    <t>LOS C or higher</t>
  </si>
  <si>
    <t>5'</t>
  </si>
  <si>
    <t>&gt;5'</t>
  </si>
  <si>
    <t>Existing, but faded</t>
  </si>
  <si>
    <t>May use either current or future design year. Use same year for all alternatives scored.</t>
  </si>
  <si>
    <t>&gt;6'</t>
  </si>
  <si>
    <t>&gt;8'</t>
  </si>
  <si>
    <t>&gt;10'</t>
  </si>
  <si>
    <t>6'</t>
  </si>
  <si>
    <t>8'</t>
  </si>
  <si>
    <t>Curb ramps present, not ADA compliant</t>
  </si>
  <si>
    <t>&gt;11'</t>
  </si>
  <si>
    <t>Present with a time of day restriction</t>
  </si>
  <si>
    <t>Present, full time</t>
  </si>
  <si>
    <t>Freight MET Score</t>
  </si>
  <si>
    <t>Total score averages scores from most categories above with modal weighting dependat on project context. Freight and curbside management scoring is not included in the averaged and weighted score</t>
  </si>
  <si>
    <t>excluded from combined MET score</t>
  </si>
  <si>
    <r>
      <rPr>
        <b/>
        <sz val="14"/>
        <color rgb="FFFF0000"/>
        <rFont val="Calibri"/>
        <family val="2"/>
        <scheme val="minor"/>
      </rPr>
      <t>DRAFT</t>
    </r>
    <r>
      <rPr>
        <b/>
        <sz val="14"/>
        <color theme="0"/>
        <rFont val="Calibri"/>
        <family val="2"/>
        <scheme val="minor"/>
      </rPr>
      <t xml:space="preserve"> DDOT MET/Complete Streets Roadway Segment Typical Section Mode Prioritization Scoring Criteria</t>
    </r>
  </si>
  <si>
    <t>Audible Signals at Pedestrian Crossings</t>
  </si>
  <si>
    <t>Pedestrian Crossings</t>
  </si>
  <si>
    <t>Obstructions to Curb Ramps</t>
  </si>
  <si>
    <t>400' or more</t>
  </si>
  <si>
    <t>Decorative / Pedestrian Scale Lighting Present</t>
  </si>
  <si>
    <t xml:space="preserve">Per requirements of DDOT Bicycle Facility Design Guide, Version 2 (dc.gov) For AADT Refer to: </t>
  </si>
  <si>
    <t>2023 Traffic Volumes</t>
  </si>
  <si>
    <t>If bike lane width varies, select the value applicable for the majority of the corridor.</t>
  </si>
  <si>
    <t>2018 Bike Parking Guide</t>
  </si>
  <si>
    <t>Bike lane protection at bus stops. If bike lanes are not present, select "N/A"</t>
  </si>
  <si>
    <t>Scooter Hub - Marked Scooter Parking</t>
  </si>
  <si>
    <t>See Pages 27 - 29 of Bus Priority Toolbox for More Information</t>
  </si>
  <si>
    <t>Refer to Bus Priority Toolbox</t>
  </si>
  <si>
    <t>If bus lanes are not present, select "N/A".</t>
  </si>
  <si>
    <t>Refer to Page 433 of DEM for additional information</t>
  </si>
  <si>
    <t>Award points for any treatment that allows bus passengers to board/alight without the bus changing lanes.</t>
  </si>
  <si>
    <t>Award points if any cameras are present along the corridor.</t>
  </si>
  <si>
    <t>Award points if a median of any length is present.</t>
  </si>
  <si>
    <t>Solid or Concrete Delineator</t>
  </si>
  <si>
    <t xml:space="preserve">Select the option applicable for the majority of the corridor. </t>
  </si>
  <si>
    <t>For varying lane widths, select the option that is applicable for the majority of the corridor.</t>
  </si>
  <si>
    <t>Trees spaced 50' on center or less</t>
  </si>
  <si>
    <t>No overhead obstructions including bridges, signs, traffic signals, lights, tree branches, etc.</t>
  </si>
  <si>
    <t>If lane width varies, select the option applicable for the majority of the corridor</t>
  </si>
  <si>
    <t>Measure from the start of the curve</t>
  </si>
  <si>
    <t>Designated Electric Vehicle (EV) Charging Parking Spots</t>
  </si>
  <si>
    <t>On street parking is prohibited within 25' of a crosswalk, or no on street parking present</t>
  </si>
  <si>
    <t>On street parking is permitted within 25' of a crosswalk</t>
  </si>
  <si>
    <t>Cobrahead / Autombile Scale ONLY</t>
  </si>
  <si>
    <t>Decorative / Pedestrian Scale Present</t>
  </si>
  <si>
    <t>Select 1 for existing</t>
  </si>
  <si>
    <t>Cobrahead / Automobile Scale Lighting ONLY</t>
  </si>
  <si>
    <t>Select 1 for existing.</t>
  </si>
  <si>
    <t>Select 2 for existing.</t>
  </si>
  <si>
    <t>Select 3 for existing.</t>
  </si>
  <si>
    <t>Scoring is added manually in fields highlighted in yellow selected from the pull-down options. Selected scores should be based on project elements best matching the value in scoring columns that range from zero to three points. Points should be assigned based on how best the condition meets the described features per each row. Calculations are automatically computed based on values of zero to three. Inputs should only be made in Yellow fields. Certain cells or entire sections may be omitted from scoring if not applicable or unknown. In these cases, the score should be left blank or select "N/A" to be excluded from the weighted final score.</t>
  </si>
  <si>
    <t>The score is most valuable as a comparison between alternatives for a single location. The variety of contextual considerations can generate a different score in different locations or for different project types. The existing conditions / No Build score serves as a baseline for comparison to assess how design solutions can improve multimodal access. Therefore, as a baseline, users should try to score the same rows when comparing between existing and proposed. If applicable, a "no change" value should be selected for the existing conditions score.</t>
  </si>
  <si>
    <r>
      <t xml:space="preserve">DDOT Design and Engineering Manual 2023
</t>
    </r>
    <r>
      <rPr>
        <sz val="11"/>
        <rFont val="Calibri"/>
        <family val="2"/>
        <scheme val="minor"/>
      </rPr>
      <t xml:space="preserve">•	Low to moderate density residential, low to moderate pedestrian activity: Characterized by single-family detached homes and townhomes. No generators of significant pedestrian activity are present
•	High Density Residential, frequent pedestrian activity: Characterized by apartments and other multi-family housing. There may be parks, schools, or other generators of pedestrian activity. 
•	Central DC and commercial areas: Characterized by high-density development that generates pedestrian activity. Retail, dining, museums, and Metro stops may be present.   </t>
    </r>
  </si>
  <si>
    <t>This multimodal Measures of Effectiveness Tool (MET) has been developed to assess and compare transportation projects and design alternatives for multimodal access and amenities. Scores can be generated to assess and compare before and after or build and no build, or different proposed alternatives for either intersection improvements or the typical section of a roadway segment. This tool integrates District Department of Transportation (DDOT) standards and design manual preferences for multi-modal project elements with divided criteria and scoring related to:
•	Pedestrians and ADA Compliance
•	Bicycles and micromobility devices
•	Transit
•	Traffic calming and speed management
•	Vehicular operations 
•	Freight access (Segment/Typical Section Scoring Only)
•	Curbside Management (Segment/Typical Section Scoring Only)</t>
  </si>
  <si>
    <t xml:space="preserve">Multimodal MET scoring can be used at any stage of project development, however, some criteria may be unknown in early planning stages. If a factor is unknown, scores will typically be blank or "N/A" to be excluded from scoring. Scoring can be updated and revised as project alternatives and design elements are refined. Multiple scoring tables can be used to assess different intersections or different typical sections. Should the typical section change along a corridor, a separate score may be used for each roadway segment. </t>
  </si>
  <si>
    <t>DRAFT DDOT MET/Complete Streets Project Information</t>
  </si>
  <si>
    <t xml:space="preserve">Enter data in cells with yellow fill color. </t>
  </si>
  <si>
    <t>If bike lanes are not present, select "N/A".  Otherwise, refer to sections 5.3 - 5.5 of the Bus Priority Toolbox.</t>
  </si>
  <si>
    <t>11' Wide</t>
  </si>
  <si>
    <t>Between 10' and 11'</t>
  </si>
  <si>
    <t>Dedicated Bus Lane (for portion or all of roadway segment)</t>
  </si>
  <si>
    <t>Dedicated Transitway (Entire roadway segment)</t>
  </si>
  <si>
    <t>A Transitway is a continuous bus lane(s) with physical separation from general purpose travel lanes and other robust priority measures. If other vehicles are frequently allowed to cross the bus lane for turns or parking, it does not qualify as a transitway.</t>
  </si>
  <si>
    <t>Compliance enhancing pavement markings at bus stops (cross hatching/red painted bus zone/ BUS ONLY marking)</t>
  </si>
  <si>
    <t>With Bus Shelter</t>
  </si>
  <si>
    <t>Percent of Bus Stops at Marked Crossings (within 100 ft from crosswalk)</t>
  </si>
  <si>
    <t>If bus lane width varies, select the width for the largest portion of the corridor. If bus lane is not present, select "N/A". 10-11 feet may be acceptable as long as the bus lane is not against the curb (due to the crown of the road + tree/pole conflicts) and adjacent lanes are not &lt;10ft.</t>
  </si>
  <si>
    <t>Automated Safety Cameras/Automated Traffic Enforcement</t>
  </si>
  <si>
    <t>Select "N/A" for principal arterial roads and bus routes, as neither speed tables nor speed humps can be installed on these roads per the DEM.</t>
  </si>
  <si>
    <t>Exclude Lane Shifts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</si>
</sst>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b/>
      <sz val="16"/>
      <color theme="0"/>
      <name val="Calibri"/>
      <family val="2"/>
      <scheme val="minor"/>
    </font>
    <font>
      <b/>
      <sz val="14"/>
      <color theme="0"/>
      <name val="Calibri"/>
      <family val="2"/>
      <scheme val="minor"/>
    </font>
    <font>
      <b/>
      <sz val="14"/>
      <color rgb="FFFF0000"/>
      <name val="Calibri"/>
      <family val="2"/>
      <scheme val="minor"/>
    </font>
    <font>
      <b/>
      <sz val="11"/>
      <name val="Calibri"/>
      <family val="2"/>
      <scheme val="minor"/>
    </font>
    <font>
      <sz val="10"/>
      <name val="Calibri"/>
      <family val="2"/>
      <scheme val="minor"/>
    </font>
    <font>
      <sz val="11"/>
      <color theme="1"/>
      <name val="Calibri"/>
      <family val="2"/>
      <scheme val="minor"/>
    </font>
    <font>
      <sz val="9"/>
      <color theme="1"/>
      <name val="Calibri"/>
      <family val="2"/>
      <scheme val="minor"/>
    </font>
    <font>
      <u/>
      <sz val="11"/>
      <name val="Calibri"/>
      <family val="2"/>
      <scheme val="minor"/>
    </font>
    <font>
      <sz val="11"/>
      <name val="Calibri"/>
      <family val="2"/>
    </font>
    <font>
      <b/>
      <sz val="10"/>
      <name val="Calibri"/>
      <family val="2"/>
      <scheme val="minor"/>
    </font>
    <font>
      <sz val="16"/>
      <color theme="0"/>
      <name val="Calibri"/>
      <family val="2"/>
      <scheme val="minor"/>
    </font>
    <font>
      <b/>
      <sz val="16"/>
      <color rgb="FFFF0000"/>
      <name val="Calibri"/>
      <family val="2"/>
      <scheme val="minor"/>
    </font>
    <font>
      <sz val="8"/>
      <name val="Calibri"/>
      <family val="2"/>
      <scheme val="minor"/>
    </font>
    <font>
      <sz val="11"/>
      <name val="Aptos Narrow"/>
      <family val="2"/>
    </font>
    <font>
      <sz val="9"/>
      <color theme="1"/>
      <name val="Segoe UI"/>
      <family val="2"/>
    </font>
    <font>
      <sz val="11"/>
      <color theme="1" tint="4.9989318521683403E-2"/>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499984740745262"/>
        <bgColor indexed="64"/>
      </patternFill>
    </fill>
  </fills>
  <borders count="109">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medium">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style="thin">
        <color indexed="64"/>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indexed="64"/>
      </top>
      <bottom style="thin">
        <color theme="1" tint="0.499984740745262"/>
      </bottom>
      <diagonal/>
    </border>
    <border>
      <left style="thin">
        <color theme="1"/>
      </left>
      <right/>
      <top style="thin">
        <color theme="1" tint="0.499984740745262"/>
      </top>
      <bottom style="thin">
        <color theme="1" tint="0.499984740745262"/>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theme="1"/>
      </top>
      <bottom style="thin">
        <color indexed="64"/>
      </bottom>
      <diagonal/>
    </border>
    <border>
      <left style="medium">
        <color indexed="64"/>
      </left>
      <right/>
      <top style="thin">
        <color indexed="64"/>
      </top>
      <bottom style="thin">
        <color theme="1" tint="0.499984740745262"/>
      </bottom>
      <diagonal/>
    </border>
    <border>
      <left/>
      <right style="medium">
        <color indexed="64"/>
      </right>
      <top style="thin">
        <color indexed="64"/>
      </top>
      <bottom style="thin">
        <color theme="1" tint="0.499984740745262"/>
      </bottom>
      <diagonal/>
    </border>
    <border>
      <left style="medium">
        <color indexed="64"/>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theme="1"/>
      </left>
      <right/>
      <top style="thin">
        <color indexed="64"/>
      </top>
      <bottom style="medium">
        <color indexed="64"/>
      </bottom>
      <diagonal/>
    </border>
    <border>
      <left/>
      <right style="thin">
        <color theme="1"/>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theme="1" tint="0.499984740745262"/>
      </top>
      <bottom style="medium">
        <color indexed="64"/>
      </bottom>
      <diagonal/>
    </border>
    <border>
      <left style="thin">
        <color theme="1"/>
      </left>
      <right/>
      <top style="thin">
        <color theme="1" tint="0.499984740745262"/>
      </top>
      <bottom style="medium">
        <color indexed="64"/>
      </bottom>
      <diagonal/>
    </border>
    <border>
      <left/>
      <right style="thin">
        <color theme="1"/>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right style="thin">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style="thin">
        <color indexed="64"/>
      </left>
      <right style="thin">
        <color theme="1"/>
      </right>
      <top style="thin">
        <color indexed="64"/>
      </top>
      <bottom style="thin">
        <color theme="1" tint="0.499984740745262"/>
      </bottom>
      <diagonal/>
    </border>
    <border>
      <left style="thin">
        <color indexed="64"/>
      </left>
      <right style="thin">
        <color theme="1"/>
      </right>
      <top style="thin">
        <color theme="1" tint="0.499984740745262"/>
      </top>
      <bottom style="thin">
        <color theme="1" tint="0.499984740745262"/>
      </bottom>
      <diagonal/>
    </border>
    <border>
      <left style="thin">
        <color indexed="64"/>
      </left>
      <right style="thin">
        <color theme="1"/>
      </right>
      <top style="thin">
        <color theme="1" tint="0.499984740745262"/>
      </top>
      <bottom style="thin">
        <color indexed="64"/>
      </bottom>
      <diagonal/>
    </border>
    <border>
      <left style="thin">
        <color indexed="64"/>
      </left>
      <right style="thin">
        <color theme="1"/>
      </right>
      <top style="thin">
        <color theme="1" tint="0.499984740745262"/>
      </top>
      <bottom style="medium">
        <color indexed="64"/>
      </bottom>
      <diagonal/>
    </border>
    <border>
      <left style="thin">
        <color indexed="64"/>
      </left>
      <right style="thin">
        <color theme="1"/>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double">
        <color indexed="64"/>
      </bottom>
      <diagonal/>
    </border>
  </borders>
  <cellStyleXfs count="3">
    <xf numFmtId="0" fontId="0" fillId="0" borderId="0"/>
    <xf numFmtId="0" fontId="6" fillId="0" borderId="0" applyNumberFormat="0" applyFill="0" applyBorder="0" applyAlignment="0" applyProtection="0"/>
    <xf numFmtId="9" fontId="12" fillId="0" borderId="0" applyFont="0" applyFill="0" applyBorder="0" applyAlignment="0" applyProtection="0"/>
  </cellStyleXfs>
  <cellXfs count="484">
    <xf numFmtId="0" fontId="0" fillId="0" borderId="0" xfId="0"/>
    <xf numFmtId="0" fontId="3" fillId="0" borderId="0" xfId="0" applyFont="1"/>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3" fillId="3" borderId="0" xfId="0" applyFont="1" applyFill="1" applyAlignment="1">
      <alignment horizontal="center"/>
    </xf>
    <xf numFmtId="0" fontId="3" fillId="3" borderId="33" xfId="0" applyFont="1" applyFill="1" applyBorder="1" applyAlignment="1">
      <alignment horizontal="center"/>
    </xf>
    <xf numFmtId="0" fontId="3" fillId="3" borderId="27" xfId="0" applyFont="1" applyFill="1" applyBorder="1" applyAlignment="1">
      <alignment horizontal="center"/>
    </xf>
    <xf numFmtId="0" fontId="5" fillId="0" borderId="4" xfId="0" applyFont="1" applyBorder="1" applyAlignment="1">
      <alignment horizontal="center" vertical="center"/>
    </xf>
    <xf numFmtId="0" fontId="10" fillId="0" borderId="0" xfId="0" applyFont="1" applyAlignment="1">
      <alignment horizontal="right"/>
    </xf>
    <xf numFmtId="0" fontId="10" fillId="0" borderId="0" xfId="0" applyFont="1" applyAlignment="1">
      <alignment horizontal="right" vertical="center" wrapText="1"/>
    </xf>
    <xf numFmtId="0" fontId="5" fillId="0" borderId="0" xfId="0" applyFont="1" applyAlignment="1">
      <alignment wrapText="1"/>
    </xf>
    <xf numFmtId="0" fontId="10" fillId="3" borderId="11" xfId="0" applyFont="1" applyFill="1" applyBorder="1" applyAlignment="1">
      <alignment vertical="center"/>
    </xf>
    <xf numFmtId="0" fontId="10" fillId="3" borderId="0" xfId="0" applyFont="1" applyFill="1" applyAlignment="1">
      <alignment horizontal="right" vertical="center"/>
    </xf>
    <xf numFmtId="0" fontId="5" fillId="0" borderId="36"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36" xfId="0" applyFont="1" applyBorder="1" applyAlignment="1">
      <alignment horizontal="center" vertical="center"/>
    </xf>
    <xf numFmtId="0" fontId="5" fillId="0" borderId="5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3" xfId="0" applyFont="1" applyBorder="1" applyAlignment="1">
      <alignment horizontal="center" vertical="center" wrapText="1"/>
    </xf>
    <xf numFmtId="1" fontId="0" fillId="0" borderId="0" xfId="2" applyNumberFormat="1" applyFont="1" applyAlignment="1">
      <alignment horizontal="center"/>
    </xf>
    <xf numFmtId="1" fontId="0" fillId="0" borderId="0" xfId="0" applyNumberFormat="1" applyAlignment="1">
      <alignment horizontal="center"/>
    </xf>
    <xf numFmtId="1" fontId="0" fillId="0" borderId="0" xfId="0" applyNumberFormat="1"/>
    <xf numFmtId="0" fontId="0" fillId="0" borderId="33" xfId="0" applyBorder="1" applyAlignment="1">
      <alignment horizontal="center" vertical="center"/>
    </xf>
    <xf numFmtId="1" fontId="0" fillId="8" borderId="0" xfId="2" applyNumberFormat="1" applyFont="1" applyFill="1" applyAlignment="1">
      <alignment horizontal="center"/>
    </xf>
    <xf numFmtId="0" fontId="0" fillId="9" borderId="0" xfId="0" applyFill="1" applyAlignment="1">
      <alignment horizontal="center"/>
    </xf>
    <xf numFmtId="1" fontId="0" fillId="9" borderId="0" xfId="2" applyNumberFormat="1" applyFont="1" applyFill="1" applyAlignment="1">
      <alignment horizontal="center"/>
    </xf>
    <xf numFmtId="0" fontId="11" fillId="0" borderId="56" xfId="0" applyFont="1" applyBorder="1" applyAlignment="1">
      <alignment horizontal="center" vertical="center" wrapText="1"/>
    </xf>
    <xf numFmtId="0" fontId="3" fillId="10" borderId="0" xfId="0" applyFont="1" applyFill="1" applyAlignment="1">
      <alignment horizontal="center" vertical="center"/>
    </xf>
    <xf numFmtId="0" fontId="3" fillId="10" borderId="0" xfId="0" applyFont="1" applyFill="1" applyAlignment="1">
      <alignment horizontal="center"/>
    </xf>
    <xf numFmtId="0" fontId="0" fillId="5" borderId="0" xfId="0" applyFill="1" applyAlignment="1">
      <alignment vertical="center"/>
    </xf>
    <xf numFmtId="0" fontId="0" fillId="5" borderId="0" xfId="0" applyFill="1"/>
    <xf numFmtId="0" fontId="0" fillId="5" borderId="0" xfId="0" applyFill="1" applyAlignment="1">
      <alignment horizontal="center"/>
    </xf>
    <xf numFmtId="0" fontId="0" fillId="0" borderId="35" xfId="0" applyBorder="1" applyAlignment="1">
      <alignment horizontal="center"/>
    </xf>
    <xf numFmtId="0" fontId="0" fillId="0" borderId="41" xfId="0" applyBorder="1" applyAlignment="1">
      <alignment horizontal="center"/>
    </xf>
    <xf numFmtId="0" fontId="5" fillId="6" borderId="43" xfId="0" applyFont="1" applyFill="1" applyBorder="1"/>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4" xfId="0" applyFont="1" applyBorder="1" applyAlignment="1">
      <alignment horizontal="left" vertical="center"/>
    </xf>
    <xf numFmtId="0" fontId="5" fillId="0" borderId="55"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5" fillId="0" borderId="17" xfId="0" applyFont="1" applyBorder="1" applyAlignment="1">
      <alignment horizontal="left" vertical="center"/>
    </xf>
    <xf numFmtId="0" fontId="5" fillId="0" borderId="49" xfId="0" applyFont="1" applyBorder="1" applyAlignment="1">
      <alignment horizontal="center" vertical="center"/>
    </xf>
    <xf numFmtId="0" fontId="5" fillId="0" borderId="4" xfId="0" applyFont="1" applyBorder="1" applyAlignment="1">
      <alignment horizontal="right" vertical="center"/>
    </xf>
    <xf numFmtId="0" fontId="11" fillId="0" borderId="7"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1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6" xfId="0" applyFont="1" applyBorder="1" applyAlignment="1">
      <alignment horizontal="center" vertical="center" wrapText="1"/>
    </xf>
    <xf numFmtId="16" fontId="5" fillId="0" borderId="5"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37" xfId="0" applyFont="1" applyBorder="1" applyAlignment="1">
      <alignment horizontal="center" vertical="center"/>
    </xf>
    <xf numFmtId="0" fontId="5" fillId="0" borderId="18" xfId="0" applyFont="1" applyBorder="1" applyAlignment="1">
      <alignment horizontal="center" vertical="center" wrapText="1"/>
    </xf>
    <xf numFmtId="1" fontId="0" fillId="0" borderId="4" xfId="0" applyNumberFormat="1" applyBorder="1" applyAlignment="1">
      <alignment horizontal="center"/>
    </xf>
    <xf numFmtId="0" fontId="0" fillId="0" borderId="4" xfId="0" applyBorder="1" applyAlignment="1">
      <alignment horizontal="center"/>
    </xf>
    <xf numFmtId="0" fontId="1" fillId="11" borderId="4" xfId="0" applyFont="1" applyFill="1" applyBorder="1" applyAlignment="1">
      <alignment horizontal="center" vertical="center" wrapText="1"/>
    </xf>
    <xf numFmtId="0" fontId="1" fillId="11" borderId="4" xfId="0" applyFont="1" applyFill="1" applyBorder="1" applyAlignment="1">
      <alignment horizontal="center" vertical="center"/>
    </xf>
    <xf numFmtId="0" fontId="0" fillId="5" borderId="70" xfId="0" applyFill="1" applyBorder="1" applyAlignment="1">
      <alignment horizontal="center" vertical="center"/>
    </xf>
    <xf numFmtId="0" fontId="0" fillId="5" borderId="80" xfId="0" applyFill="1" applyBorder="1" applyAlignment="1">
      <alignment horizontal="center" vertical="center"/>
    </xf>
    <xf numFmtId="0" fontId="0" fillId="5" borderId="71" xfId="0" applyFill="1" applyBorder="1" applyAlignment="1">
      <alignment horizontal="center" vertical="center"/>
    </xf>
    <xf numFmtId="0" fontId="0" fillId="5" borderId="82" xfId="0" applyFill="1" applyBorder="1" applyAlignment="1">
      <alignment horizontal="center" vertical="center"/>
    </xf>
    <xf numFmtId="0" fontId="0" fillId="5" borderId="88" xfId="0" applyFill="1" applyBorder="1" applyAlignment="1">
      <alignment horizontal="center" vertical="center"/>
    </xf>
    <xf numFmtId="0" fontId="0" fillId="5" borderId="89" xfId="0" applyFill="1" applyBorder="1" applyAlignment="1">
      <alignment horizontal="center" vertical="center"/>
    </xf>
    <xf numFmtId="0" fontId="3" fillId="0" borderId="0" xfId="0" applyFont="1" applyAlignment="1">
      <alignment horizontal="center"/>
    </xf>
    <xf numFmtId="0" fontId="3" fillId="10" borderId="84" xfId="0" applyFont="1" applyFill="1" applyBorder="1" applyAlignment="1">
      <alignment horizontal="center" vertical="center"/>
    </xf>
    <xf numFmtId="0" fontId="3" fillId="10" borderId="60" xfId="0" applyFont="1" applyFill="1" applyBorder="1" applyAlignment="1">
      <alignment horizontal="center" vertical="center"/>
    </xf>
    <xf numFmtId="0" fontId="0" fillId="4" borderId="17"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17"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0" fillId="4" borderId="51" xfId="0" applyFill="1" applyBorder="1" applyAlignment="1" applyProtection="1">
      <alignment horizontal="center" vertical="center" wrapText="1"/>
      <protection locked="0"/>
    </xf>
    <xf numFmtId="0" fontId="0" fillId="4" borderId="36"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protection locked="0"/>
    </xf>
    <xf numFmtId="0" fontId="0" fillId="4" borderId="27" xfId="0" applyFill="1" applyBorder="1" applyAlignment="1" applyProtection="1">
      <alignment horizontal="center" vertical="center" wrapText="1"/>
      <protection locked="0"/>
    </xf>
    <xf numFmtId="0" fontId="0" fillId="4" borderId="20" xfId="0"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1" fontId="0" fillId="4" borderId="24" xfId="0" applyNumberFormat="1" applyFill="1" applyBorder="1" applyAlignment="1" applyProtection="1">
      <alignment horizontal="center" vertical="center"/>
      <protection locked="0"/>
    </xf>
    <xf numFmtId="1" fontId="0" fillId="4" borderId="21" xfId="0" applyNumberFormat="1"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5" fillId="5" borderId="0" xfId="0" applyFont="1" applyFill="1"/>
    <xf numFmtId="0" fontId="3" fillId="5" borderId="0" xfId="0" applyFont="1" applyFill="1"/>
    <xf numFmtId="0" fontId="10" fillId="5" borderId="0" xfId="0" applyFont="1" applyFill="1"/>
    <xf numFmtId="0" fontId="0" fillId="5" borderId="0" xfId="0" applyFill="1" applyAlignment="1">
      <alignment horizontal="center" vertical="center"/>
    </xf>
    <xf numFmtId="0" fontId="0" fillId="0" borderId="44" xfId="0" applyBorder="1" applyAlignment="1">
      <alignment horizontal="left" vertical="center"/>
    </xf>
    <xf numFmtId="0" fontId="0" fillId="0" borderId="44" xfId="0" applyBorder="1" applyAlignment="1">
      <alignment horizontal="left" vertical="center" wrapText="1"/>
    </xf>
    <xf numFmtId="0" fontId="13" fillId="0" borderId="44" xfId="0" applyFont="1" applyBorder="1" applyAlignment="1">
      <alignment horizontal="left" vertical="center" wrapText="1"/>
    </xf>
    <xf numFmtId="0" fontId="0" fillId="0" borderId="43" xfId="0" applyBorder="1" applyAlignment="1">
      <alignment horizontal="left" vertical="center" wrapText="1"/>
    </xf>
    <xf numFmtId="0" fontId="0" fillId="0" borderId="45" xfId="0" applyBorder="1" applyAlignment="1">
      <alignment horizontal="left" vertical="center" wrapText="1"/>
    </xf>
    <xf numFmtId="0" fontId="0" fillId="0" borderId="43" xfId="0" applyBorder="1" applyAlignment="1">
      <alignment horizontal="left" vertical="center"/>
    </xf>
    <xf numFmtId="0" fontId="5" fillId="0" borderId="44" xfId="1" applyFont="1" applyFill="1" applyBorder="1" applyAlignment="1">
      <alignment horizontal="left" vertical="top" wrapText="1"/>
    </xf>
    <xf numFmtId="0" fontId="0" fillId="0" borderId="44" xfId="0" applyBorder="1" applyAlignment="1">
      <alignment vertical="top" wrapText="1"/>
    </xf>
    <xf numFmtId="0" fontId="5" fillId="0" borderId="43" xfId="0" applyFont="1" applyBorder="1" applyAlignment="1">
      <alignment horizontal="left" vertical="center"/>
    </xf>
    <xf numFmtId="0" fontId="2" fillId="0" borderId="44" xfId="0" applyFont="1" applyBorder="1" applyAlignment="1">
      <alignment horizontal="left" vertical="center"/>
    </xf>
    <xf numFmtId="0" fontId="2" fillId="0" borderId="44" xfId="0" applyFont="1" applyBorder="1" applyAlignment="1">
      <alignment horizontal="left" vertical="center" wrapText="1"/>
    </xf>
    <xf numFmtId="0" fontId="0" fillId="0" borderId="12" xfId="0" applyBorder="1" applyAlignment="1">
      <alignment horizontal="left" vertical="center"/>
    </xf>
    <xf numFmtId="0" fontId="0" fillId="0" borderId="33" xfId="0" applyBorder="1" applyAlignment="1">
      <alignment horizontal="left" vertical="center"/>
    </xf>
    <xf numFmtId="0" fontId="0" fillId="4" borderId="8" xfId="0" applyFill="1" applyBorder="1" applyAlignment="1" applyProtection="1">
      <alignment horizontal="center" vertical="center" wrapText="1"/>
      <protection locked="0"/>
    </xf>
    <xf numFmtId="0" fontId="10" fillId="12" borderId="11" xfId="0" applyFont="1" applyFill="1" applyBorder="1" applyAlignment="1">
      <alignment horizontal="center" vertical="center"/>
    </xf>
    <xf numFmtId="0" fontId="10" fillId="12" borderId="68" xfId="0" applyFont="1" applyFill="1" applyBorder="1" applyAlignment="1">
      <alignment horizontal="center" vertical="center"/>
    </xf>
    <xf numFmtId="0" fontId="10" fillId="12" borderId="69" xfId="0" applyFont="1" applyFill="1" applyBorder="1" applyAlignment="1">
      <alignment horizontal="center" vertical="center"/>
    </xf>
    <xf numFmtId="0" fontId="10" fillId="0" borderId="44" xfId="0" applyFont="1" applyBorder="1"/>
    <xf numFmtId="1" fontId="0" fillId="10" borderId="57" xfId="0" applyNumberFormat="1" applyFill="1" applyBorder="1" applyAlignment="1">
      <alignment horizontal="center" vertical="center"/>
    </xf>
    <xf numFmtId="1" fontId="0" fillId="10" borderId="64" xfId="0" applyNumberFormat="1" applyFill="1" applyBorder="1" applyAlignment="1">
      <alignment horizontal="center" vertical="center"/>
    </xf>
    <xf numFmtId="1" fontId="0" fillId="10" borderId="58" xfId="0" applyNumberFormat="1" applyFill="1" applyBorder="1" applyAlignment="1">
      <alignment horizontal="center" vertical="center"/>
    </xf>
    <xf numFmtId="0" fontId="0" fillId="0" borderId="0" xfId="0" applyAlignment="1">
      <alignment vertical="center"/>
    </xf>
    <xf numFmtId="0" fontId="0" fillId="0" borderId="86" xfId="0" applyBorder="1" applyAlignment="1">
      <alignment vertical="center"/>
    </xf>
    <xf numFmtId="164" fontId="0" fillId="0" borderId="87" xfId="0" applyNumberFormat="1" applyBorder="1" applyAlignment="1">
      <alignment horizontal="center" vertical="center"/>
    </xf>
    <xf numFmtId="0" fontId="10" fillId="12" borderId="94" xfId="0" applyFont="1" applyFill="1" applyBorder="1" applyAlignment="1">
      <alignment horizontal="center" vertical="center"/>
    </xf>
    <xf numFmtId="0" fontId="0" fillId="0" borderId="98" xfId="0" applyBorder="1" applyAlignment="1">
      <alignment vertical="center"/>
    </xf>
    <xf numFmtId="0" fontId="5" fillId="0" borderId="0" xfId="0" applyFont="1"/>
    <xf numFmtId="164" fontId="0" fillId="0" borderId="72" xfId="0" applyNumberFormat="1" applyBorder="1" applyAlignment="1">
      <alignment horizontal="center" vertical="center"/>
    </xf>
    <xf numFmtId="164" fontId="0" fillId="0" borderId="73" xfId="0" applyNumberFormat="1" applyBorder="1" applyAlignment="1">
      <alignment horizontal="center" vertical="center"/>
    </xf>
    <xf numFmtId="0" fontId="0" fillId="0" borderId="79" xfId="0" applyBorder="1" applyAlignment="1">
      <alignment vertical="center"/>
    </xf>
    <xf numFmtId="1" fontId="0" fillId="0" borderId="95" xfId="0" applyNumberFormat="1" applyBorder="1" applyAlignment="1">
      <alignment horizontal="center" vertical="center"/>
    </xf>
    <xf numFmtId="0" fontId="0" fillId="0" borderId="81" xfId="0" applyBorder="1" applyAlignment="1">
      <alignment vertical="center"/>
    </xf>
    <xf numFmtId="1" fontId="0" fillId="0" borderId="96" xfId="0" applyNumberFormat="1" applyBorder="1" applyAlignment="1">
      <alignment horizontal="center" vertical="center"/>
    </xf>
    <xf numFmtId="1" fontId="0" fillId="0" borderId="97" xfId="0" applyNumberFormat="1" applyBorder="1" applyAlignment="1">
      <alignment horizontal="center" vertical="center"/>
    </xf>
    <xf numFmtId="1" fontId="0" fillId="0" borderId="98" xfId="0" applyNumberFormat="1" applyBorder="1" applyAlignment="1">
      <alignment horizontal="center" vertical="center"/>
    </xf>
    <xf numFmtId="0" fontId="3" fillId="0" borderId="59" xfId="0" applyFont="1" applyBorder="1" applyAlignment="1">
      <alignment vertical="center"/>
    </xf>
    <xf numFmtId="0" fontId="3" fillId="0" borderId="65" xfId="0" applyFont="1" applyBorder="1" applyAlignment="1">
      <alignment vertical="center"/>
    </xf>
    <xf numFmtId="164" fontId="3" fillId="0" borderId="83" xfId="0" applyNumberFormat="1" applyFont="1" applyBorder="1" applyAlignment="1">
      <alignment horizontal="center" vertical="center"/>
    </xf>
    <xf numFmtId="0" fontId="5" fillId="0" borderId="0" xfId="0" applyFont="1" applyAlignment="1">
      <alignment horizontal="left" wrapText="1"/>
    </xf>
    <xf numFmtId="0" fontId="10" fillId="0" borderId="4" xfId="0" applyFont="1" applyBorder="1" applyAlignment="1">
      <alignment horizontal="right"/>
    </xf>
    <xf numFmtId="0" fontId="5" fillId="4" borderId="4" xfId="0" applyFont="1" applyFill="1" applyBorder="1" applyAlignment="1" applyProtection="1">
      <alignment vertical="center"/>
      <protection locked="0"/>
    </xf>
    <xf numFmtId="0" fontId="10" fillId="0" borderId="17" xfId="0" applyFont="1" applyBorder="1" applyAlignment="1">
      <alignment horizontal="right"/>
    </xf>
    <xf numFmtId="0" fontId="6" fillId="0" borderId="18" xfId="1" applyBorder="1" applyAlignment="1">
      <alignment vertical="center"/>
    </xf>
    <xf numFmtId="0" fontId="0" fillId="4" borderId="21" xfId="0"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3" fillId="0" borderId="99" xfId="0" applyFont="1" applyBorder="1" applyAlignment="1">
      <alignment vertical="center"/>
    </xf>
    <xf numFmtId="0" fontId="5" fillId="5" borderId="19" xfId="0" applyFont="1" applyFill="1" applyBorder="1" applyAlignment="1">
      <alignment vertical="center" wrapText="1"/>
    </xf>
    <xf numFmtId="0" fontId="6" fillId="5" borderId="101" xfId="1" applyFill="1" applyBorder="1" applyAlignment="1">
      <alignment vertical="center" wrapText="1"/>
    </xf>
    <xf numFmtId="0" fontId="0" fillId="0" borderId="4" xfId="0" applyBorder="1" applyAlignment="1">
      <alignment horizontal="center" vertical="center" wrapText="1"/>
    </xf>
    <xf numFmtId="0" fontId="0" fillId="0" borderId="36" xfId="0" applyBorder="1" applyAlignment="1">
      <alignment horizontal="center" vertical="center" wrapText="1"/>
    </xf>
    <xf numFmtId="0" fontId="5" fillId="0" borderId="0" xfId="0" applyFont="1" applyAlignment="1">
      <alignment horizontal="left" vertical="center" wrapText="1"/>
    </xf>
    <xf numFmtId="0" fontId="7" fillId="13" borderId="44" xfId="0" applyFont="1" applyFill="1" applyBorder="1" applyAlignment="1">
      <alignment vertical="center"/>
    </xf>
    <xf numFmtId="0" fontId="5" fillId="0" borderId="44" xfId="0" applyFont="1" applyBorder="1" applyAlignment="1">
      <alignment vertical="top" wrapText="1"/>
    </xf>
    <xf numFmtId="14" fontId="5" fillId="0" borderId="45" xfId="0" applyNumberFormat="1" applyFont="1" applyBorder="1" applyAlignment="1">
      <alignment horizontal="left"/>
    </xf>
    <xf numFmtId="0" fontId="1" fillId="13" borderId="11" xfId="0" applyFont="1" applyFill="1" applyBorder="1" applyAlignment="1">
      <alignment vertical="center" wrapText="1"/>
    </xf>
    <xf numFmtId="0" fontId="1" fillId="13" borderId="12" xfId="0" applyFont="1" applyFill="1" applyBorder="1" applyAlignment="1">
      <alignment vertical="center" wrapText="1"/>
    </xf>
    <xf numFmtId="0" fontId="1" fillId="13" borderId="27" xfId="0" applyFont="1" applyFill="1" applyBorder="1" applyAlignment="1">
      <alignment horizontal="center"/>
    </xf>
    <xf numFmtId="0" fontId="1" fillId="13" borderId="0" xfId="0" applyFont="1" applyFill="1" applyAlignment="1">
      <alignment horizontal="right"/>
    </xf>
    <xf numFmtId="0" fontId="4" fillId="13" borderId="0" xfId="0" applyFont="1" applyFill="1" applyAlignment="1">
      <alignment horizontal="left"/>
    </xf>
    <xf numFmtId="0" fontId="1" fillId="13" borderId="0" xfId="0" applyFont="1" applyFill="1" applyAlignment="1">
      <alignment horizontal="center"/>
    </xf>
    <xf numFmtId="0" fontId="1" fillId="13" borderId="0" xfId="0" applyFont="1" applyFill="1" applyAlignment="1">
      <alignment vertical="center" wrapText="1"/>
    </xf>
    <xf numFmtId="0" fontId="1" fillId="13" borderId="0" xfId="0" applyFont="1" applyFill="1" applyAlignment="1">
      <alignment horizontal="center" vertical="center" wrapText="1"/>
    </xf>
    <xf numFmtId="0" fontId="1" fillId="13" borderId="33" xfId="0" applyFont="1" applyFill="1" applyBorder="1" applyAlignment="1">
      <alignment vertical="center" wrapText="1"/>
    </xf>
    <xf numFmtId="0" fontId="1" fillId="13" borderId="2" xfId="0" applyFont="1" applyFill="1" applyBorder="1" applyAlignment="1">
      <alignment horizontal="center" vertical="top"/>
    </xf>
    <xf numFmtId="0" fontId="1" fillId="13" borderId="12" xfId="0" applyFont="1" applyFill="1" applyBorder="1" applyAlignment="1">
      <alignment vertical="center"/>
    </xf>
    <xf numFmtId="0" fontId="1" fillId="13" borderId="33" xfId="0" applyFont="1" applyFill="1" applyBorder="1" applyAlignment="1">
      <alignment horizontal="center" vertical="center"/>
    </xf>
    <xf numFmtId="0" fontId="4" fillId="13" borderId="0" xfId="0" applyFont="1" applyFill="1" applyAlignment="1">
      <alignment horizontal="center"/>
    </xf>
    <xf numFmtId="0" fontId="1" fillId="13" borderId="25" xfId="0" applyFont="1" applyFill="1" applyBorder="1" applyAlignment="1">
      <alignment horizontal="center" wrapText="1"/>
    </xf>
    <xf numFmtId="0" fontId="1" fillId="13" borderId="103" xfId="0" applyFont="1" applyFill="1" applyBorder="1" applyAlignment="1">
      <alignment horizontal="center" wrapText="1"/>
    </xf>
    <xf numFmtId="0" fontId="1" fillId="13" borderId="26" xfId="0" applyFont="1" applyFill="1" applyBorder="1" applyAlignment="1">
      <alignment horizontal="center" wrapText="1"/>
    </xf>
    <xf numFmtId="0" fontId="1" fillId="13" borderId="104" xfId="0" applyFont="1" applyFill="1" applyBorder="1" applyAlignment="1">
      <alignment horizontal="center" vertical="center"/>
    </xf>
    <xf numFmtId="0" fontId="1" fillId="13" borderId="105" xfId="0" applyFont="1" applyFill="1" applyBorder="1" applyAlignment="1">
      <alignment horizontal="center" vertical="center"/>
    </xf>
    <xf numFmtId="0" fontId="4" fillId="13" borderId="0" xfId="0" applyFont="1" applyFill="1"/>
    <xf numFmtId="0" fontId="1" fillId="13" borderId="102" xfId="0" applyFont="1" applyFill="1" applyBorder="1" applyAlignment="1">
      <alignment horizontal="center" vertical="top"/>
    </xf>
    <xf numFmtId="0" fontId="0" fillId="4" borderId="52" xfId="0" applyFill="1" applyBorder="1" applyAlignment="1" applyProtection="1">
      <alignment horizontal="center" vertical="center" wrapText="1"/>
      <protection locked="0"/>
    </xf>
    <xf numFmtId="0" fontId="0" fillId="4" borderId="54" xfId="0" applyFill="1" applyBorder="1" applyAlignment="1" applyProtection="1">
      <alignment horizontal="center" vertical="center" wrapText="1"/>
      <protection locked="0"/>
    </xf>
    <xf numFmtId="0" fontId="0" fillId="4" borderId="48"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0" fontId="0" fillId="4" borderId="74" xfId="0" applyFill="1" applyBorder="1" applyAlignment="1" applyProtection="1">
      <alignment horizontal="center" vertical="center" wrapText="1"/>
      <protection locked="0"/>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4" borderId="54" xfId="0" applyFill="1" applyBorder="1" applyAlignment="1" applyProtection="1">
      <alignment horizontal="center" vertical="center"/>
      <protection locked="0"/>
    </xf>
    <xf numFmtId="0" fontId="16" fillId="0" borderId="17" xfId="0" applyFont="1" applyBorder="1" applyAlignment="1">
      <alignment horizontal="right" vertical="center" wrapText="1"/>
    </xf>
    <xf numFmtId="0" fontId="10" fillId="12" borderId="0" xfId="0" applyFont="1" applyFill="1" applyAlignment="1">
      <alignment horizontal="center" vertical="center"/>
    </xf>
    <xf numFmtId="0" fontId="10" fillId="12" borderId="106" xfId="0" applyFont="1" applyFill="1" applyBorder="1" applyAlignment="1">
      <alignment horizontal="center" vertical="center"/>
    </xf>
    <xf numFmtId="0" fontId="0" fillId="4" borderId="107" xfId="0" applyFill="1" applyBorder="1" applyAlignment="1" applyProtection="1">
      <alignment horizontal="center" vertical="center" wrapText="1"/>
      <protection locked="0"/>
    </xf>
    <xf numFmtId="0" fontId="0" fillId="4" borderId="38" xfId="0" applyFill="1" applyBorder="1" applyAlignment="1" applyProtection="1">
      <alignment horizontal="center" vertical="center" wrapText="1"/>
      <protection locked="0"/>
    </xf>
    <xf numFmtId="0" fontId="0" fillId="4" borderId="85" xfId="0" applyFill="1" applyBorder="1" applyAlignment="1" applyProtection="1">
      <alignment horizontal="center" vertical="center" wrapText="1"/>
      <protection locked="0"/>
    </xf>
    <xf numFmtId="0" fontId="0" fillId="4" borderId="48"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50" xfId="0" applyFill="1" applyBorder="1" applyAlignment="1" applyProtection="1">
      <alignment horizontal="center" vertical="center"/>
      <protection locked="0"/>
    </xf>
    <xf numFmtId="1" fontId="0" fillId="0" borderId="57" xfId="0" applyNumberFormat="1" applyBorder="1" applyAlignment="1">
      <alignment horizontal="center" vertical="center"/>
    </xf>
    <xf numFmtId="1" fontId="0" fillId="0" borderId="64" xfId="0" applyNumberFormat="1" applyBorder="1" applyAlignment="1">
      <alignment horizontal="center" vertical="center"/>
    </xf>
    <xf numFmtId="1" fontId="0" fillId="0" borderId="58" xfId="0" applyNumberFormat="1" applyBorder="1" applyAlignment="1">
      <alignment horizontal="center" vertical="center"/>
    </xf>
    <xf numFmtId="0" fontId="0" fillId="5" borderId="33" xfId="0" applyFill="1" applyBorder="1" applyAlignment="1">
      <alignment horizontal="left" vertical="center" wrapText="1"/>
    </xf>
    <xf numFmtId="0" fontId="5" fillId="0" borderId="33" xfId="1" applyFont="1" applyFill="1" applyBorder="1" applyAlignment="1">
      <alignment horizontal="left" vertical="top" wrapText="1"/>
    </xf>
    <xf numFmtId="0" fontId="14" fillId="0" borderId="33" xfId="1" applyFont="1" applyFill="1" applyBorder="1" applyAlignment="1">
      <alignment horizontal="left" vertical="top" wrapText="1"/>
    </xf>
    <xf numFmtId="1" fontId="0" fillId="10" borderId="32" xfId="0" applyNumberFormat="1" applyFill="1" applyBorder="1" applyAlignment="1">
      <alignment horizontal="center" vertical="center"/>
    </xf>
    <xf numFmtId="1" fontId="0" fillId="10" borderId="55" xfId="0" applyNumberFormat="1" applyFill="1" applyBorder="1" applyAlignment="1">
      <alignment horizontal="center" vertical="center"/>
    </xf>
    <xf numFmtId="1" fontId="0" fillId="10" borderId="21" xfId="0" applyNumberFormat="1" applyFill="1" applyBorder="1" applyAlignment="1">
      <alignment horizontal="center" vertical="center"/>
    </xf>
    <xf numFmtId="1" fontId="0" fillId="4" borderId="17"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0" fontId="3" fillId="4" borderId="50" xfId="0" applyFont="1" applyFill="1" applyBorder="1" applyAlignment="1" applyProtection="1">
      <alignment horizontal="center" vertical="center" wrapText="1"/>
      <protection locked="0"/>
    </xf>
    <xf numFmtId="0" fontId="3" fillId="4" borderId="51" xfId="0" applyFont="1" applyFill="1" applyBorder="1" applyAlignment="1" applyProtection="1">
      <alignment horizontal="center" vertical="center" wrapText="1"/>
      <protection locked="0"/>
    </xf>
    <xf numFmtId="1" fontId="0" fillId="4" borderId="108" xfId="0" applyNumberFormat="1" applyFill="1" applyBorder="1" applyAlignment="1" applyProtection="1">
      <alignment horizontal="center" vertical="center"/>
      <protection locked="0"/>
    </xf>
    <xf numFmtId="1" fontId="0" fillId="4" borderId="22" xfId="0" applyNumberFormat="1"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4" borderId="42" xfId="0" applyFill="1" applyBorder="1" applyAlignment="1" applyProtection="1">
      <alignment horizontal="center" vertical="center" wrapText="1"/>
      <protection locked="0"/>
    </xf>
    <xf numFmtId="0" fontId="0" fillId="4" borderId="55" xfId="0" applyFill="1" applyBorder="1" applyAlignment="1" applyProtection="1">
      <alignment horizontal="center" vertical="center" wrapText="1"/>
      <protection locked="0"/>
    </xf>
    <xf numFmtId="0" fontId="0" fillId="0" borderId="44" xfId="0" applyBorder="1" applyAlignment="1">
      <alignment wrapText="1"/>
    </xf>
    <xf numFmtId="0" fontId="6" fillId="0" borderId="44" xfId="1" applyBorder="1" applyAlignment="1">
      <alignment vertical="top" wrapText="1"/>
    </xf>
    <xf numFmtId="0" fontId="0" fillId="5" borderId="44" xfId="0" applyFill="1" applyBorder="1"/>
    <xf numFmtId="0" fontId="6" fillId="0" borderId="44" xfId="1" applyBorder="1" applyAlignment="1">
      <alignment horizontal="left" vertical="center"/>
    </xf>
    <xf numFmtId="0" fontId="6" fillId="0" borderId="44" xfId="1" applyBorder="1" applyAlignment="1">
      <alignment horizontal="left" vertical="center" wrapText="1"/>
    </xf>
    <xf numFmtId="0" fontId="21" fillId="0" borderId="44" xfId="0" applyFont="1" applyBorder="1" applyAlignment="1">
      <alignment wrapText="1"/>
    </xf>
    <xf numFmtId="0" fontId="3" fillId="4" borderId="0" xfId="0" applyFont="1" applyFill="1"/>
    <xf numFmtId="0" fontId="10" fillId="13" borderId="0" xfId="0" applyFont="1" applyFill="1" applyAlignment="1">
      <alignment horizontal="center"/>
    </xf>
    <xf numFmtId="0" fontId="3" fillId="13" borderId="0" xfId="0" applyFont="1" applyFill="1"/>
    <xf numFmtId="0" fontId="1" fillId="13" borderId="10" xfId="0" applyFont="1" applyFill="1" applyBorder="1" applyAlignment="1">
      <alignment horizontal="right" vertical="center"/>
    </xf>
    <xf numFmtId="0" fontId="1" fillId="13" borderId="11" xfId="0" applyFont="1" applyFill="1" applyBorder="1" applyAlignment="1">
      <alignment horizontal="right" vertical="center"/>
    </xf>
    <xf numFmtId="0" fontId="1" fillId="13" borderId="11" xfId="0" applyFont="1" applyFill="1" applyBorder="1" applyAlignment="1">
      <alignment horizontal="center" vertical="center"/>
    </xf>
    <xf numFmtId="0" fontId="0" fillId="4" borderId="50" xfId="0" applyFill="1" applyBorder="1" applyAlignment="1" applyProtection="1">
      <alignment horizontal="center" vertical="center" wrapText="1"/>
      <protection locked="0"/>
    </xf>
    <xf numFmtId="0" fontId="5" fillId="0" borderId="4" xfId="0" applyFont="1" applyBorder="1" applyAlignment="1">
      <alignment horizontal="left" vertical="center" wrapText="1"/>
    </xf>
    <xf numFmtId="0" fontId="11" fillId="0" borderId="4" xfId="0" applyFont="1" applyBorder="1" applyAlignment="1">
      <alignment horizontal="center" vertical="center" wrapText="1"/>
    </xf>
    <xf numFmtId="0" fontId="5" fillId="0" borderId="5" xfId="0" applyFont="1" applyBorder="1" applyAlignment="1">
      <alignment horizontal="left" vertical="center"/>
    </xf>
    <xf numFmtId="0" fontId="5" fillId="0" borderId="0" xfId="0" applyFont="1" applyAlignment="1">
      <alignment horizontal="center" vertical="center"/>
    </xf>
    <xf numFmtId="0" fontId="5" fillId="0" borderId="5" xfId="0" applyFont="1" applyBorder="1" applyAlignment="1">
      <alignment horizontal="left" vertical="center" wrapText="1"/>
    </xf>
    <xf numFmtId="0" fontId="20" fillId="0" borderId="4" xfId="0" applyFont="1" applyBorder="1" applyAlignment="1">
      <alignment horizontal="center" vertical="center" wrapText="1"/>
    </xf>
    <xf numFmtId="9" fontId="5" fillId="0" borderId="7" xfId="0" applyNumberFormat="1" applyFont="1" applyBorder="1" applyAlignment="1">
      <alignment horizontal="center" vertical="center" wrapText="1"/>
    </xf>
    <xf numFmtId="0" fontId="5" fillId="0" borderId="6" xfId="0" applyFont="1" applyBorder="1" applyAlignment="1">
      <alignment horizontal="center" vertical="center"/>
    </xf>
    <xf numFmtId="0" fontId="0" fillId="5" borderId="44" xfId="0" applyFill="1" applyBorder="1" applyAlignment="1">
      <alignment horizontal="left" vertical="center" wrapText="1"/>
    </xf>
    <xf numFmtId="0" fontId="0" fillId="5" borderId="44" xfId="0" applyFill="1" applyBorder="1" applyAlignment="1">
      <alignment horizontal="left" vertical="center"/>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36" xfId="0" applyFont="1" applyFill="1" applyBorder="1" applyAlignment="1">
      <alignment horizontal="center" vertical="center" wrapText="1"/>
    </xf>
    <xf numFmtId="0" fontId="5" fillId="5" borderId="36" xfId="0" applyFont="1" applyFill="1" applyBorder="1" applyAlignment="1">
      <alignment horizontal="center" vertical="center"/>
    </xf>
    <xf numFmtId="0" fontId="0" fillId="4" borderId="5" xfId="0" applyFill="1" applyBorder="1" applyAlignment="1" applyProtection="1">
      <alignment horizontal="left" vertical="center"/>
      <protection locked="0"/>
    </xf>
    <xf numFmtId="0" fontId="0" fillId="4" borderId="100" xfId="0" applyFill="1" applyBorder="1" applyAlignment="1" applyProtection="1">
      <alignment horizontal="left" vertical="center"/>
      <protection locked="0"/>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27" xfId="0" applyFont="1" applyBorder="1" applyAlignment="1">
      <alignment horizontal="left" vertical="center" wrapText="1"/>
    </xf>
    <xf numFmtId="0" fontId="5" fillId="4" borderId="4"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0" borderId="17" xfId="0" applyFont="1" applyBorder="1" applyAlignment="1">
      <alignment horizontal="right" vertical="center" wrapText="1"/>
    </xf>
    <xf numFmtId="0" fontId="5" fillId="0" borderId="4" xfId="0" applyFont="1" applyBorder="1" applyAlignment="1">
      <alignment horizontal="right" vertical="center" wrapText="1"/>
    </xf>
    <xf numFmtId="0" fontId="16" fillId="0" borderId="30" xfId="0" applyFont="1" applyBorder="1" applyAlignment="1">
      <alignment horizontal="right" vertical="center" wrapText="1"/>
    </xf>
    <xf numFmtId="0" fontId="16" fillId="0" borderId="31" xfId="0" applyFont="1" applyBorder="1" applyAlignment="1">
      <alignment horizontal="right" vertical="center" wrapText="1"/>
    </xf>
    <xf numFmtId="0" fontId="16" fillId="0" borderId="32" xfId="0" applyFont="1" applyBorder="1" applyAlignment="1">
      <alignment horizontal="right" vertical="center" wrapText="1"/>
    </xf>
    <xf numFmtId="0" fontId="11" fillId="4" borderId="36" xfId="0" applyFont="1" applyFill="1" applyBorder="1" applyAlignment="1" applyProtection="1">
      <alignment horizontal="center" vertical="center"/>
      <protection locked="0"/>
    </xf>
    <xf numFmtId="0" fontId="11" fillId="4" borderId="54" xfId="0" applyFont="1" applyFill="1" applyBorder="1" applyAlignment="1" applyProtection="1">
      <alignment horizontal="center" vertical="center"/>
      <protection locked="0"/>
    </xf>
    <xf numFmtId="0" fontId="8" fillId="13" borderId="10" xfId="0" applyFont="1" applyFill="1" applyBorder="1" applyAlignment="1">
      <alignment horizontal="center" vertical="center"/>
    </xf>
    <xf numFmtId="0" fontId="8" fillId="13" borderId="11" xfId="0" applyFont="1" applyFill="1" applyBorder="1" applyAlignment="1">
      <alignment horizontal="center" vertical="center"/>
    </xf>
    <xf numFmtId="0" fontId="8" fillId="13" borderId="12" xfId="0" applyFont="1" applyFill="1" applyBorder="1" applyAlignment="1">
      <alignment horizontal="center" vertical="center"/>
    </xf>
    <xf numFmtId="0" fontId="16" fillId="0" borderId="17" xfId="0" applyFont="1" applyBorder="1" applyAlignment="1">
      <alignment horizontal="right" vertical="center" wrapText="1"/>
    </xf>
    <xf numFmtId="0" fontId="5" fillId="4" borderId="36" xfId="0" applyFont="1" applyFill="1" applyBorder="1" applyAlignment="1" applyProtection="1">
      <alignment horizontal="center"/>
      <protection locked="0"/>
    </xf>
    <xf numFmtId="0" fontId="5" fillId="4" borderId="54" xfId="0" applyFont="1" applyFill="1" applyBorder="1" applyAlignment="1" applyProtection="1">
      <alignment horizontal="center"/>
      <protection locked="0"/>
    </xf>
    <xf numFmtId="14" fontId="5" fillId="4" borderId="36" xfId="0" applyNumberFormat="1" applyFont="1" applyFill="1" applyBorder="1" applyAlignment="1" applyProtection="1">
      <alignment horizontal="center"/>
      <protection locked="0"/>
    </xf>
    <xf numFmtId="14" fontId="5" fillId="4" borderId="54" xfId="0" applyNumberFormat="1" applyFont="1" applyFill="1" applyBorder="1" applyAlignment="1" applyProtection="1">
      <alignment horizontal="center"/>
      <protection locked="0"/>
    </xf>
    <xf numFmtId="0" fontId="5" fillId="4" borderId="4" xfId="0" applyFont="1" applyFill="1" applyBorder="1" applyAlignment="1" applyProtection="1">
      <alignment horizontal="left" wrapText="1"/>
      <protection locked="0"/>
    </xf>
    <xf numFmtId="0" fontId="5" fillId="4" borderId="18" xfId="0" applyFont="1" applyFill="1" applyBorder="1" applyAlignment="1" applyProtection="1">
      <alignment horizontal="left" wrapText="1"/>
      <protection locked="0"/>
    </xf>
    <xf numFmtId="0" fontId="10" fillId="0" borderId="17" xfId="0" applyFont="1" applyBorder="1" applyAlignment="1">
      <alignment horizontal="right"/>
    </xf>
    <xf numFmtId="0" fontId="10" fillId="0" borderId="4" xfId="0" applyFont="1" applyBorder="1" applyAlignment="1">
      <alignment horizontal="right"/>
    </xf>
    <xf numFmtId="0" fontId="5" fillId="4" borderId="36" xfId="0" applyFont="1" applyFill="1" applyBorder="1" applyAlignment="1" applyProtection="1">
      <alignment horizontal="center" vertical="center"/>
      <protection locked="0"/>
    </xf>
    <xf numFmtId="0" fontId="5" fillId="4" borderId="54" xfId="0" applyFont="1" applyFill="1" applyBorder="1" applyAlignment="1" applyProtection="1">
      <alignment horizontal="center" vertical="center"/>
      <protection locked="0"/>
    </xf>
    <xf numFmtId="0" fontId="4" fillId="13" borderId="0" xfId="0" applyFont="1" applyFill="1" applyAlignment="1">
      <alignment horizontal="left"/>
    </xf>
    <xf numFmtId="15" fontId="4" fillId="13" borderId="0" xfId="0" applyNumberFormat="1" applyFont="1" applyFill="1" applyAlignment="1">
      <alignment horizontal="left"/>
    </xf>
    <xf numFmtId="15" fontId="4" fillId="13" borderId="35" xfId="0" applyNumberFormat="1" applyFont="1" applyFill="1" applyBorder="1" applyAlignment="1">
      <alignment horizontal="left"/>
    </xf>
    <xf numFmtId="0" fontId="10" fillId="4" borderId="0" xfId="0" applyFont="1" applyFill="1" applyAlignment="1">
      <alignment horizont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1" fillId="2" borderId="13" xfId="0" applyFont="1" applyFill="1" applyBorder="1" applyAlignment="1">
      <alignment horizontal="right" vertical="center"/>
    </xf>
    <xf numFmtId="0" fontId="1" fillId="2" borderId="29" xfId="0" applyFont="1" applyFill="1" applyBorder="1" applyAlignment="1">
      <alignment horizontal="right" vertical="center"/>
    </xf>
    <xf numFmtId="1" fontId="0" fillId="7" borderId="13" xfId="0" applyNumberFormat="1" applyFill="1" applyBorder="1" applyAlignment="1">
      <alignment horizontal="center" vertical="center"/>
    </xf>
    <xf numFmtId="1" fontId="0" fillId="7" borderId="29" xfId="0" applyNumberFormat="1" applyFill="1" applyBorder="1" applyAlignment="1">
      <alignment horizontal="center" vertical="center"/>
    </xf>
    <xf numFmtId="1" fontId="0" fillId="7" borderId="28" xfId="0" applyNumberFormat="1" applyFill="1" applyBorder="1" applyAlignment="1">
      <alignment horizontal="center" vertical="center"/>
    </xf>
    <xf numFmtId="1" fontId="0" fillId="10" borderId="15" xfId="0" applyNumberFormat="1" applyFill="1" applyBorder="1" applyAlignment="1">
      <alignment horizontal="center" vertical="center"/>
    </xf>
    <xf numFmtId="1" fontId="0" fillId="10" borderId="16" xfId="0" applyNumberFormat="1" applyFill="1" applyBorder="1" applyAlignment="1">
      <alignment horizontal="center" vertical="center"/>
    </xf>
    <xf numFmtId="1" fontId="0" fillId="10" borderId="40" xfId="0" applyNumberFormat="1" applyFill="1" applyBorder="1" applyAlignment="1">
      <alignment horizontal="center" vertical="center"/>
    </xf>
    <xf numFmtId="0" fontId="5" fillId="0" borderId="22" xfId="0" applyFont="1" applyBorder="1" applyAlignment="1">
      <alignment horizontal="left" vertical="center" wrapText="1"/>
    </xf>
    <xf numFmtId="0" fontId="5" fillId="0" borderId="8" xfId="0" applyFont="1" applyBorder="1" applyAlignment="1">
      <alignment horizontal="left" vertical="center" wrapText="1"/>
    </xf>
    <xf numFmtId="0" fontId="5" fillId="0" borderId="91" xfId="0" applyFont="1" applyBorder="1" applyAlignment="1">
      <alignment horizontal="right" vertical="center"/>
    </xf>
    <xf numFmtId="0" fontId="5" fillId="0" borderId="92" xfId="0" applyFont="1" applyBorder="1" applyAlignment="1">
      <alignment horizontal="right" vertical="center"/>
    </xf>
    <xf numFmtId="0" fontId="5" fillId="0" borderId="93" xfId="0" applyFont="1" applyBorder="1" applyAlignment="1">
      <alignment horizontal="right" vertical="center"/>
    </xf>
    <xf numFmtId="0" fontId="5" fillId="0" borderId="13" xfId="0" applyFont="1" applyBorder="1" applyAlignment="1">
      <alignment horizontal="right" vertical="center"/>
    </xf>
    <xf numFmtId="0" fontId="5" fillId="0" borderId="29" xfId="0" applyFont="1" applyBorder="1" applyAlignment="1">
      <alignment horizontal="right" vertical="center"/>
    </xf>
    <xf numFmtId="0" fontId="5" fillId="0" borderId="28" xfId="0" applyFont="1" applyBorder="1" applyAlignment="1">
      <alignment horizontal="right" vertical="center"/>
    </xf>
    <xf numFmtId="1" fontId="0" fillId="10" borderId="24" xfId="0" applyNumberFormat="1" applyFill="1" applyBorder="1" applyAlignment="1">
      <alignment horizontal="center" vertical="center"/>
    </xf>
    <xf numFmtId="1" fontId="0" fillId="10" borderId="35" xfId="0" applyNumberFormat="1" applyFill="1" applyBorder="1" applyAlignment="1">
      <alignment horizontal="center" vertical="center"/>
    </xf>
    <xf numFmtId="1" fontId="0" fillId="10" borderId="41" xfId="0" applyNumberFormat="1" applyFill="1" applyBorder="1" applyAlignment="1">
      <alignment horizontal="center" vertical="center"/>
    </xf>
    <xf numFmtId="0" fontId="0" fillId="4" borderId="17"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5" fillId="0" borderId="44" xfId="0" applyFont="1" applyBorder="1" applyAlignment="1">
      <alignment horizontal="left" vertical="top" wrapText="1"/>
    </xf>
    <xf numFmtId="0" fontId="0" fillId="0" borderId="43" xfId="0" applyBorder="1" applyAlignment="1">
      <alignment horizontal="left" vertical="center" wrapText="1"/>
    </xf>
    <xf numFmtId="0" fontId="1" fillId="13" borderId="10" xfId="0" applyFont="1" applyFill="1" applyBorder="1" applyAlignment="1">
      <alignment horizontal="center" vertical="center"/>
    </xf>
    <xf numFmtId="0" fontId="1" fillId="13" borderId="27" xfId="0" applyFont="1" applyFill="1" applyBorder="1" applyAlignment="1">
      <alignment horizontal="center" vertical="center"/>
    </xf>
    <xf numFmtId="0" fontId="1" fillId="13" borderId="0" xfId="0" applyFont="1" applyFill="1" applyAlignment="1">
      <alignment horizontal="center" vertical="center"/>
    </xf>
    <xf numFmtId="0" fontId="1" fillId="13" borderId="13" xfId="0" applyFont="1" applyFill="1" applyBorder="1" applyAlignment="1">
      <alignment horizontal="right" vertical="center"/>
    </xf>
    <xf numFmtId="0" fontId="1" fillId="13" borderId="14" xfId="0" applyFont="1" applyFill="1" applyBorder="1" applyAlignment="1">
      <alignment horizontal="right" vertical="center"/>
    </xf>
    <xf numFmtId="0" fontId="0" fillId="0" borderId="0" xfId="0" applyAlignment="1">
      <alignment horizontal="center"/>
    </xf>
    <xf numFmtId="0" fontId="0" fillId="0" borderId="33" xfId="0" applyBorder="1" applyAlignment="1">
      <alignment horizontal="center"/>
    </xf>
    <xf numFmtId="1" fontId="0" fillId="10" borderId="61" xfId="0" applyNumberFormat="1" applyFill="1" applyBorder="1" applyAlignment="1">
      <alignment horizontal="center" vertical="center"/>
    </xf>
    <xf numFmtId="1" fontId="0" fillId="10" borderId="62" xfId="0" applyNumberFormat="1" applyFill="1" applyBorder="1" applyAlignment="1">
      <alignment horizontal="center" vertical="center"/>
    </xf>
    <xf numFmtId="1" fontId="0" fillId="10" borderId="63" xfId="0" applyNumberFormat="1" applyFill="1" applyBorder="1" applyAlignment="1">
      <alignment horizontal="center" vertical="center"/>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0" fillId="4" borderId="46" xfId="0" applyFill="1" applyBorder="1" applyAlignment="1" applyProtection="1">
      <alignment horizontal="center" vertical="center" wrapText="1"/>
      <protection locked="0"/>
    </xf>
    <xf numFmtId="0" fontId="0" fillId="4" borderId="74" xfId="0" applyFill="1" applyBorder="1" applyAlignment="1" applyProtection="1">
      <alignment horizontal="center" vertical="center" wrapText="1"/>
      <protection locked="0"/>
    </xf>
    <xf numFmtId="0" fontId="0" fillId="4" borderId="75" xfId="0" applyFill="1" applyBorder="1" applyAlignment="1" applyProtection="1">
      <alignment horizontal="center" vertical="center" wrapText="1"/>
      <protection locked="0"/>
    </xf>
    <xf numFmtId="0" fontId="3" fillId="3" borderId="16" xfId="0" applyFont="1" applyFill="1" applyBorder="1" applyAlignment="1">
      <alignment horizontal="center"/>
    </xf>
    <xf numFmtId="0" fontId="3" fillId="3" borderId="40" xfId="0" applyFont="1" applyFill="1" applyBorder="1" applyAlignment="1">
      <alignment horizontal="center"/>
    </xf>
    <xf numFmtId="0" fontId="3" fillId="3" borderId="15" xfId="0" applyFont="1" applyFill="1" applyBorder="1" applyAlignment="1">
      <alignment horizontal="center"/>
    </xf>
    <xf numFmtId="0" fontId="0" fillId="4" borderId="22" xfId="0" applyFill="1" applyBorder="1" applyAlignment="1">
      <alignment horizontal="center" vertical="center" wrapText="1"/>
    </xf>
    <xf numFmtId="0" fontId="0" fillId="4" borderId="52" xfId="0" applyFill="1" applyBorder="1" applyAlignment="1">
      <alignment horizontal="center" vertical="center" wrapText="1"/>
    </xf>
    <xf numFmtId="0" fontId="0" fillId="4" borderId="54" xfId="0" applyFill="1" applyBorder="1" applyAlignment="1">
      <alignment horizontal="center" vertical="center" wrapText="1"/>
    </xf>
    <xf numFmtId="0" fontId="5" fillId="0" borderId="15" xfId="0" applyFont="1" applyBorder="1" applyAlignment="1">
      <alignment horizontal="left" vertical="center" wrapText="1"/>
    </xf>
    <xf numFmtId="0" fontId="5" fillId="0" borderId="90" xfId="0" applyFont="1" applyBorder="1" applyAlignment="1">
      <alignment horizontal="left" vertical="center" wrapText="1"/>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29" xfId="0" applyFont="1" applyFill="1" applyBorder="1" applyAlignment="1">
      <alignment horizontal="left" vertical="center"/>
    </xf>
    <xf numFmtId="0" fontId="5" fillId="0" borderId="30" xfId="0" applyFont="1" applyBorder="1" applyAlignment="1">
      <alignment horizontal="center" vertical="center" textRotation="90" wrapText="1"/>
    </xf>
    <xf numFmtId="0" fontId="5" fillId="0" borderId="31"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8" xfId="0" applyFont="1" applyFill="1" applyBorder="1" applyAlignment="1">
      <alignment horizontal="center" vertical="center"/>
    </xf>
    <xf numFmtId="0" fontId="0" fillId="4" borderId="17"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3" borderId="13" xfId="0" applyFill="1" applyBorder="1" applyAlignment="1">
      <alignment horizontal="center" vertical="center"/>
    </xf>
    <xf numFmtId="0" fontId="0" fillId="3" borderId="29" xfId="0" applyFill="1" applyBorder="1" applyAlignment="1">
      <alignment horizontal="center" vertical="center"/>
    </xf>
    <xf numFmtId="0" fontId="0" fillId="3" borderId="28" xfId="0" applyFill="1" applyBorder="1" applyAlignment="1">
      <alignment horizontal="center" vertical="center"/>
    </xf>
    <xf numFmtId="0" fontId="3" fillId="3" borderId="15" xfId="0" applyFont="1" applyFill="1" applyBorder="1" applyAlignment="1">
      <alignment horizontal="center" wrapText="1"/>
    </xf>
    <xf numFmtId="0" fontId="3" fillId="3" borderId="16" xfId="0" applyFont="1" applyFill="1" applyBorder="1" applyAlignment="1">
      <alignment horizontal="center" wrapText="1"/>
    </xf>
    <xf numFmtId="0" fontId="3" fillId="3" borderId="40" xfId="0" applyFont="1" applyFill="1" applyBorder="1" applyAlignment="1">
      <alignment horizontal="center" wrapText="1"/>
    </xf>
    <xf numFmtId="1" fontId="0" fillId="4" borderId="22" xfId="0" applyNumberFormat="1" applyFill="1" applyBorder="1" applyAlignment="1">
      <alignment horizontal="center" vertical="center"/>
    </xf>
    <xf numFmtId="1" fontId="0" fillId="4" borderId="52" xfId="0" applyNumberFormat="1" applyFill="1" applyBorder="1" applyAlignment="1">
      <alignment horizontal="center" vertical="center"/>
    </xf>
    <xf numFmtId="1" fontId="0" fillId="4" borderId="54" xfId="0" applyNumberFormat="1" applyFill="1" applyBorder="1" applyAlignment="1">
      <alignment horizontal="center" vertical="center"/>
    </xf>
    <xf numFmtId="1" fontId="0" fillId="7" borderId="59" xfId="0" applyNumberFormat="1" applyFill="1" applyBorder="1" applyAlignment="1">
      <alignment horizontal="center" vertical="center"/>
    </xf>
    <xf numFmtId="1" fontId="0" fillId="7" borderId="65" xfId="0" applyNumberFormat="1" applyFill="1" applyBorder="1" applyAlignment="1">
      <alignment horizontal="center" vertical="center"/>
    </xf>
    <xf numFmtId="1" fontId="0" fillId="7" borderId="60" xfId="0" applyNumberFormat="1" applyFill="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6" xfId="0" applyFont="1" applyBorder="1" applyAlignment="1">
      <alignment vertical="center"/>
    </xf>
    <xf numFmtId="0" fontId="5" fillId="0" borderId="47" xfId="0" applyFont="1" applyBorder="1" applyAlignment="1">
      <alignment vertical="center"/>
    </xf>
    <xf numFmtId="0" fontId="10" fillId="3" borderId="24" xfId="0" applyFont="1" applyFill="1" applyBorder="1" applyAlignment="1">
      <alignment horizontal="left" vertical="center"/>
    </xf>
    <xf numFmtId="0" fontId="10" fillId="3" borderId="35" xfId="0" applyFont="1" applyFill="1" applyBorder="1" applyAlignment="1">
      <alignment horizontal="left" vertical="center"/>
    </xf>
    <xf numFmtId="0" fontId="5" fillId="0" borderId="22" xfId="0" applyFont="1" applyBorder="1" applyAlignment="1">
      <alignment vertical="center"/>
    </xf>
    <xf numFmtId="0" fontId="5" fillId="0" borderId="8" xfId="0" applyFont="1" applyBorder="1" applyAlignment="1">
      <alignment vertical="center"/>
    </xf>
    <xf numFmtId="0" fontId="0" fillId="4" borderId="50" xfId="0" applyFill="1" applyBorder="1" applyAlignment="1" applyProtection="1">
      <alignment horizontal="center" vertical="center" wrapText="1"/>
      <protection locked="0"/>
    </xf>
    <xf numFmtId="0" fontId="0" fillId="4" borderId="48"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51" xfId="0" applyFill="1" applyBorder="1" applyAlignment="1" applyProtection="1">
      <alignment horizontal="center" vertical="center" wrapText="1"/>
      <protection locked="0"/>
    </xf>
    <xf numFmtId="0" fontId="5" fillId="0" borderId="22" xfId="0" applyFont="1" applyBorder="1" applyAlignment="1">
      <alignment horizontal="left" vertical="center"/>
    </xf>
    <xf numFmtId="0" fontId="5" fillId="0" borderId="8" xfId="0" applyFont="1" applyBorder="1" applyAlignment="1">
      <alignment horizontal="left" vertical="center"/>
    </xf>
    <xf numFmtId="0" fontId="10" fillId="0" borderId="91" xfId="0" applyFont="1" applyBorder="1" applyAlignment="1">
      <alignment horizontal="right" vertical="center"/>
    </xf>
    <xf numFmtId="0" fontId="10" fillId="0" borderId="92" xfId="0" applyFont="1" applyBorder="1" applyAlignment="1">
      <alignment horizontal="right" vertical="center"/>
    </xf>
    <xf numFmtId="0" fontId="10" fillId="0" borderId="13" xfId="0" applyFont="1" applyBorder="1" applyAlignment="1">
      <alignment horizontal="right" vertical="center"/>
    </xf>
    <xf numFmtId="0" fontId="10" fillId="0" borderId="29" xfId="0" applyFont="1" applyBorder="1" applyAlignment="1">
      <alignment horizontal="right" vertical="center"/>
    </xf>
    <xf numFmtId="0" fontId="0" fillId="0" borderId="22" xfId="0" applyBorder="1" applyAlignment="1">
      <alignment horizontal="left" vertical="center" wrapText="1"/>
    </xf>
    <xf numFmtId="0" fontId="0" fillId="0" borderId="8" xfId="0" applyBorder="1" applyAlignment="1">
      <alignment horizontal="left" vertical="center" wrapText="1"/>
    </xf>
    <xf numFmtId="15" fontId="4" fillId="13" borderId="29" xfId="0" applyNumberFormat="1" applyFont="1" applyFill="1" applyBorder="1" applyAlignment="1">
      <alignment horizontal="left"/>
    </xf>
    <xf numFmtId="0" fontId="10" fillId="3" borderId="24" xfId="0" applyFont="1" applyFill="1" applyBorder="1" applyAlignment="1">
      <alignment horizontal="left"/>
    </xf>
    <xf numFmtId="0" fontId="10" fillId="3" borderId="35" xfId="0" applyFont="1" applyFill="1" applyBorder="1" applyAlignment="1">
      <alignment horizontal="left"/>
    </xf>
    <xf numFmtId="0" fontId="10" fillId="3" borderId="15"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40" xfId="0" applyFont="1" applyFill="1" applyBorder="1" applyAlignment="1">
      <alignment horizontal="left" vertical="center"/>
    </xf>
    <xf numFmtId="0" fontId="10" fillId="0" borderId="23" xfId="0" applyFont="1" applyBorder="1" applyAlignment="1">
      <alignment horizontal="right" vertical="center"/>
    </xf>
    <xf numFmtId="0" fontId="10" fillId="0" borderId="34" xfId="0" applyFont="1" applyBorder="1" applyAlignment="1">
      <alignment horizontal="right" vertical="center"/>
    </xf>
    <xf numFmtId="0" fontId="10" fillId="0" borderId="106" xfId="0" applyFont="1" applyBorder="1" applyAlignment="1">
      <alignment horizontal="right" vertical="center"/>
    </xf>
    <xf numFmtId="0" fontId="10" fillId="0" borderId="28" xfId="0" applyFont="1" applyBorder="1" applyAlignment="1">
      <alignment horizontal="right" vertical="center"/>
    </xf>
    <xf numFmtId="1" fontId="0" fillId="10" borderId="22" xfId="0" applyNumberFormat="1" applyFill="1" applyBorder="1" applyAlignment="1">
      <alignment horizontal="center" vertical="center"/>
    </xf>
    <xf numFmtId="1" fontId="0" fillId="10" borderId="54" xfId="0" applyNumberFormat="1" applyFill="1" applyBorder="1" applyAlignment="1">
      <alignment horizontal="center" vertical="center"/>
    </xf>
    <xf numFmtId="0" fontId="10" fillId="0" borderId="61" xfId="0" applyFont="1" applyBorder="1" applyAlignment="1">
      <alignment horizontal="right" vertical="center"/>
    </xf>
    <xf numFmtId="0" fontId="10" fillId="0" borderId="62" xfId="0" applyFont="1" applyBorder="1" applyAlignment="1">
      <alignment horizontal="right" vertical="center"/>
    </xf>
    <xf numFmtId="0" fontId="10" fillId="0" borderId="63" xfId="0" applyFont="1" applyBorder="1" applyAlignment="1">
      <alignment horizontal="right" vertical="center"/>
    </xf>
    <xf numFmtId="0" fontId="1" fillId="13" borderId="0" xfId="0" applyFont="1" applyFill="1" applyAlignment="1">
      <alignment horizontal="center" vertical="center" wrapText="1"/>
    </xf>
    <xf numFmtId="0" fontId="0" fillId="0" borderId="17" xfId="0" applyBorder="1" applyAlignment="1">
      <alignment horizontal="left" vertical="center" wrapText="1"/>
    </xf>
    <xf numFmtId="0" fontId="0" fillId="0" borderId="4" xfId="0" applyBorder="1" applyAlignment="1">
      <alignment horizontal="left" vertical="center" wrapText="1"/>
    </xf>
    <xf numFmtId="0" fontId="0" fillId="0" borderId="17" xfId="0" applyBorder="1" applyAlignment="1">
      <alignment horizontal="left" vertical="center"/>
    </xf>
    <xf numFmtId="0" fontId="0" fillId="0" borderId="4" xfId="0" applyBorder="1" applyAlignment="1">
      <alignment horizontal="left" vertical="center"/>
    </xf>
    <xf numFmtId="0" fontId="0" fillId="0" borderId="44" xfId="0" applyBorder="1" applyAlignment="1">
      <alignment vertical="center"/>
    </xf>
    <xf numFmtId="0" fontId="22" fillId="0" borderId="44" xfId="0" applyFont="1" applyBorder="1" applyAlignment="1">
      <alignment horizontal="left" vertical="center" wrapText="1"/>
    </xf>
    <xf numFmtId="1" fontId="0" fillId="10" borderId="52" xfId="0" applyNumberFormat="1" applyFill="1" applyBorder="1" applyAlignment="1">
      <alignment horizontal="center" vertical="center"/>
    </xf>
    <xf numFmtId="0" fontId="10" fillId="0" borderId="24" xfId="0" applyFont="1" applyBorder="1" applyAlignment="1">
      <alignment horizontal="right" vertical="center"/>
    </xf>
    <xf numFmtId="0" fontId="1" fillId="2" borderId="25" xfId="0" applyFont="1" applyFill="1" applyBorder="1" applyAlignment="1">
      <alignment horizontal="right" vertical="center"/>
    </xf>
    <xf numFmtId="0" fontId="1" fillId="2" borderId="26" xfId="0" applyFont="1" applyFill="1" applyBorder="1" applyAlignment="1">
      <alignment horizontal="right" vertical="center"/>
    </xf>
    <xf numFmtId="1" fontId="3" fillId="7" borderId="13" xfId="0" applyNumberFormat="1" applyFont="1" applyFill="1" applyBorder="1" applyAlignment="1">
      <alignment horizontal="center" vertical="center"/>
    </xf>
    <xf numFmtId="1" fontId="3" fillId="7" borderId="28" xfId="0" applyNumberFormat="1" applyFont="1" applyFill="1" applyBorder="1" applyAlignment="1">
      <alignment horizontal="center" vertical="center"/>
    </xf>
    <xf numFmtId="1" fontId="3" fillId="10" borderId="15" xfId="0" applyNumberFormat="1" applyFont="1" applyFill="1" applyBorder="1" applyAlignment="1">
      <alignment horizontal="center" vertical="center"/>
    </xf>
    <xf numFmtId="1" fontId="3" fillId="10" borderId="40" xfId="0" applyNumberFormat="1" applyFont="1" applyFill="1" applyBorder="1" applyAlignment="1">
      <alignment horizontal="center" vertical="center"/>
    </xf>
    <xf numFmtId="0" fontId="0" fillId="0" borderId="0" xfId="0"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3"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left" vertical="center" wrapText="1"/>
    </xf>
    <xf numFmtId="0" fontId="5" fillId="5" borderId="23"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0" borderId="37"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5" xfId="0" applyFont="1" applyBorder="1" applyAlignment="1">
      <alignment horizontal="center" vertical="center" wrapText="1"/>
    </xf>
    <xf numFmtId="0" fontId="0" fillId="0" borderId="44" xfId="0" applyBorder="1" applyAlignment="1">
      <alignment horizontal="left" vertical="top"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3" xfId="0" applyFont="1" applyBorder="1" applyAlignment="1">
      <alignment horizontal="left" vertical="center" wrapText="1"/>
    </xf>
    <xf numFmtId="0" fontId="1" fillId="13" borderId="11" xfId="0" applyFont="1" applyFill="1" applyBorder="1" applyAlignment="1">
      <alignment horizontal="center" vertical="center" wrapText="1"/>
    </xf>
    <xf numFmtId="0" fontId="1" fillId="13" borderId="25" xfId="0" applyFont="1" applyFill="1" applyBorder="1" applyAlignment="1">
      <alignment horizontal="right" vertical="center"/>
    </xf>
    <xf numFmtId="0" fontId="1" fillId="13" borderId="26" xfId="0" applyFont="1" applyFill="1" applyBorder="1" applyAlignment="1">
      <alignment horizontal="right" vertical="center"/>
    </xf>
    <xf numFmtId="0" fontId="0" fillId="4" borderId="23" xfId="0" applyFill="1" applyBorder="1" applyAlignment="1" applyProtection="1">
      <alignment horizontal="center" vertical="center" wrapText="1"/>
      <protection locked="0"/>
    </xf>
    <xf numFmtId="0" fontId="0" fillId="4" borderId="27" xfId="0" applyFill="1" applyBorder="1" applyAlignment="1" applyProtection="1">
      <alignment horizontal="center" vertical="center" wrapText="1"/>
      <protection locked="0"/>
    </xf>
    <xf numFmtId="0" fontId="1" fillId="13" borderId="43" xfId="0" applyFont="1" applyFill="1" applyBorder="1" applyAlignment="1">
      <alignment horizontal="center" vertical="center"/>
    </xf>
    <xf numFmtId="0" fontId="1" fillId="13" borderId="44" xfId="0" applyFont="1" applyFill="1" applyBorder="1" applyAlignment="1">
      <alignment horizontal="center" vertical="center"/>
    </xf>
    <xf numFmtId="0" fontId="1" fillId="13" borderId="33" xfId="0" applyFont="1" applyFill="1" applyBorder="1" applyAlignment="1">
      <alignment horizontal="center" vertical="center"/>
    </xf>
    <xf numFmtId="0" fontId="1" fillId="13" borderId="28" xfId="0" applyFont="1" applyFill="1" applyBorder="1" applyAlignment="1">
      <alignment horizontal="center" vertical="center"/>
    </xf>
    <xf numFmtId="0" fontId="5" fillId="5" borderId="17" xfId="0" applyFont="1" applyFill="1" applyBorder="1" applyAlignment="1">
      <alignment horizontal="left" vertical="center" wrapText="1"/>
    </xf>
    <xf numFmtId="0" fontId="5" fillId="5" borderId="4" xfId="0" applyFont="1" applyFill="1" applyBorder="1" applyAlignment="1">
      <alignment horizontal="left" vertical="center" wrapText="1"/>
    </xf>
    <xf numFmtId="1" fontId="0" fillId="0" borderId="22" xfId="0" applyNumberFormat="1" applyBorder="1" applyAlignment="1">
      <alignment horizontal="center" vertical="center"/>
    </xf>
    <xf numFmtId="1" fontId="0" fillId="0" borderId="54" xfId="0" applyNumberFormat="1" applyBorder="1" applyAlignment="1">
      <alignment horizontal="center" vertical="center"/>
    </xf>
    <xf numFmtId="1" fontId="0" fillId="0" borderId="59" xfId="0" applyNumberFormat="1" applyBorder="1" applyAlignment="1">
      <alignment horizontal="center" vertical="center"/>
    </xf>
    <xf numFmtId="1" fontId="0" fillId="0" borderId="60" xfId="0" applyNumberForma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0" fillId="0" borderId="33" xfId="0" applyBorder="1" applyAlignment="1">
      <alignment horizontal="center" vertical="center"/>
    </xf>
    <xf numFmtId="0" fontId="5" fillId="0" borderId="22" xfId="0" applyFont="1" applyBorder="1" applyAlignment="1">
      <alignment vertical="center" wrapText="1"/>
    </xf>
    <xf numFmtId="0" fontId="5" fillId="0" borderId="8" xfId="0" applyFont="1" applyBorder="1" applyAlignment="1">
      <alignment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0" fillId="4" borderId="20" xfId="0" applyFill="1" applyBorder="1" applyAlignment="1" applyProtection="1">
      <alignment horizontal="center" vertical="center" wrapText="1"/>
      <protection locked="0"/>
    </xf>
    <xf numFmtId="0" fontId="0" fillId="4" borderId="21" xfId="0" applyFill="1" applyBorder="1" applyAlignment="1" applyProtection="1">
      <alignment horizontal="center" vertical="center" wrapText="1"/>
      <protection locked="0"/>
    </xf>
    <xf numFmtId="0" fontId="0" fillId="4" borderId="24" xfId="0" applyFill="1" applyBorder="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42" xfId="0" applyFill="1" applyBorder="1" applyAlignment="1" applyProtection="1">
      <alignment horizontal="center" vertical="center" wrapText="1"/>
      <protection locked="0"/>
    </xf>
    <xf numFmtId="0" fontId="0" fillId="4" borderId="55" xfId="0" applyFill="1" applyBorder="1" applyAlignment="1" applyProtection="1">
      <alignment horizontal="center" vertical="center" wrapText="1"/>
      <protection locked="0"/>
    </xf>
    <xf numFmtId="0" fontId="0" fillId="4" borderId="37" xfId="0" applyFill="1" applyBorder="1" applyAlignment="1" applyProtection="1">
      <alignment horizontal="center" vertical="center" wrapText="1"/>
      <protection locked="0"/>
    </xf>
    <xf numFmtId="0" fontId="5" fillId="0" borderId="43" xfId="0" applyFont="1" applyBorder="1" applyAlignment="1">
      <alignment horizontal="left" vertical="top" wrapText="1"/>
    </xf>
    <xf numFmtId="0" fontId="6" fillId="0" borderId="43" xfId="1" applyFill="1" applyBorder="1" applyAlignment="1">
      <alignment horizontal="left" vertical="center" wrapText="1"/>
    </xf>
    <xf numFmtId="0" fontId="6" fillId="0" borderId="44" xfId="1" applyFill="1" applyBorder="1" applyAlignment="1">
      <alignment horizontal="left" vertical="center" wrapText="1"/>
    </xf>
    <xf numFmtId="0" fontId="6" fillId="5" borderId="44" xfId="1" applyFill="1" applyBorder="1" applyAlignment="1">
      <alignment horizontal="left" vertical="top" wrapText="1"/>
    </xf>
    <xf numFmtId="1" fontId="0" fillId="0" borderId="52" xfId="0" applyNumberFormat="1" applyBorder="1" applyAlignment="1">
      <alignment horizontal="center" vertical="center"/>
    </xf>
    <xf numFmtId="0" fontId="10" fillId="12" borderId="76" xfId="0" applyFont="1" applyFill="1" applyBorder="1" applyAlignment="1">
      <alignment horizontal="center" vertical="center"/>
    </xf>
    <xf numFmtId="0" fontId="10" fillId="12" borderId="31" xfId="0" applyFont="1" applyFill="1" applyBorder="1" applyAlignment="1">
      <alignment horizontal="center" vertical="center"/>
    </xf>
    <xf numFmtId="0" fontId="10" fillId="12" borderId="32" xfId="0" applyFont="1" applyFill="1" applyBorder="1" applyAlignment="1">
      <alignment horizontal="center" vertical="center"/>
    </xf>
    <xf numFmtId="0" fontId="10" fillId="12" borderId="38" xfId="0" applyFont="1" applyFill="1" applyBorder="1" applyAlignment="1">
      <alignment horizontal="center" vertical="center" wrapText="1"/>
    </xf>
    <xf numFmtId="0" fontId="10" fillId="12" borderId="85" xfId="0" applyFont="1" applyFill="1" applyBorder="1" applyAlignment="1">
      <alignment horizontal="center" vertical="center" wrapText="1"/>
    </xf>
    <xf numFmtId="0" fontId="10" fillId="12" borderId="55" xfId="0" applyFont="1" applyFill="1" applyBorder="1" applyAlignment="1">
      <alignment horizontal="center" vertical="center"/>
    </xf>
    <xf numFmtId="0" fontId="10" fillId="12" borderId="35" xfId="0" applyFont="1" applyFill="1" applyBorder="1" applyAlignment="1">
      <alignment horizontal="center" vertical="center"/>
    </xf>
    <xf numFmtId="0" fontId="10" fillId="12" borderId="55"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10" fillId="12" borderId="41" xfId="0" applyFont="1" applyFill="1" applyBorder="1" applyAlignment="1">
      <alignment horizontal="center" vertical="center" wrapText="1"/>
    </xf>
    <xf numFmtId="0" fontId="10" fillId="12" borderId="38" xfId="0" applyFont="1" applyFill="1" applyBorder="1" applyAlignment="1">
      <alignment horizontal="center" vertical="center"/>
    </xf>
    <xf numFmtId="0" fontId="10" fillId="12" borderId="85" xfId="0" applyFont="1" applyFill="1" applyBorder="1" applyAlignment="1">
      <alignment horizontal="center" vertical="center"/>
    </xf>
    <xf numFmtId="0" fontId="7" fillId="13" borderId="0" xfId="0" applyFont="1" applyFill="1" applyAlignment="1">
      <alignment horizontal="center"/>
    </xf>
    <xf numFmtId="0" fontId="17" fillId="13" borderId="0" xfId="0" applyFont="1" applyFill="1" applyAlignment="1">
      <alignment horizontal="center"/>
    </xf>
    <xf numFmtId="0" fontId="10" fillId="12" borderId="66" xfId="0" applyFont="1" applyFill="1" applyBorder="1" applyAlignment="1">
      <alignment horizontal="center" vertical="center" wrapText="1"/>
    </xf>
    <xf numFmtId="0" fontId="10" fillId="12" borderId="78" xfId="0" applyFont="1" applyFill="1" applyBorder="1" applyAlignment="1">
      <alignment horizontal="center" vertical="center" wrapText="1"/>
    </xf>
    <xf numFmtId="0" fontId="10" fillId="12" borderId="77" xfId="0" applyFont="1" applyFill="1" applyBorder="1" applyAlignment="1">
      <alignment horizontal="center" vertical="center"/>
    </xf>
    <xf numFmtId="0" fontId="10" fillId="12" borderId="11" xfId="0" applyFont="1" applyFill="1" applyBorder="1" applyAlignment="1">
      <alignment horizontal="center" vertical="center"/>
    </xf>
    <xf numFmtId="0" fontId="10" fillId="12" borderId="12" xfId="0" applyFont="1" applyFill="1" applyBorder="1" applyAlignment="1">
      <alignment horizontal="center" vertical="center"/>
    </xf>
    <xf numFmtId="0" fontId="10" fillId="12" borderId="36" xfId="0" applyFont="1" applyFill="1" applyBorder="1" applyAlignment="1">
      <alignment horizontal="center" vertical="center" wrapText="1"/>
    </xf>
    <xf numFmtId="0" fontId="10" fillId="12" borderId="54" xfId="0" applyFont="1" applyFill="1" applyBorder="1" applyAlignment="1">
      <alignment horizontal="center" vertical="center" wrapText="1"/>
    </xf>
    <xf numFmtId="0" fontId="10" fillId="12" borderId="36" xfId="0" applyFont="1" applyFill="1" applyBorder="1" applyAlignment="1">
      <alignment horizontal="center" vertical="center"/>
    </xf>
    <xf numFmtId="0" fontId="10" fillId="12" borderId="52" xfId="0" applyFont="1" applyFill="1" applyBorder="1" applyAlignment="1">
      <alignment horizontal="center" vertical="center"/>
    </xf>
    <xf numFmtId="0" fontId="10" fillId="12" borderId="52" xfId="0" applyFont="1" applyFill="1" applyBorder="1" applyAlignment="1">
      <alignment horizontal="center" vertical="center" wrapText="1"/>
    </xf>
    <xf numFmtId="0" fontId="10" fillId="12" borderId="67" xfId="0" applyFont="1" applyFill="1" applyBorder="1" applyAlignment="1">
      <alignment horizontal="center" vertical="center" wrapText="1"/>
    </xf>
    <xf numFmtId="14" fontId="4" fillId="13" borderId="0" xfId="0" applyNumberFormat="1" applyFont="1" applyFill="1" applyAlignment="1">
      <alignment horizontal="left"/>
    </xf>
    <xf numFmtId="0" fontId="5" fillId="0" borderId="0" xfId="0" applyFont="1" applyAlignment="1">
      <alignment horizontal="right" wrapText="1"/>
    </xf>
    <xf numFmtId="0" fontId="0" fillId="0" borderId="0" xfId="0" applyAlignment="1">
      <alignment horizontal="right"/>
    </xf>
    <xf numFmtId="0" fontId="5" fillId="0" borderId="22" xfId="0" applyFont="1" applyFill="1" applyBorder="1" applyAlignment="1">
      <alignment horizontal="left" vertical="center"/>
    </xf>
    <xf numFmtId="0" fontId="5" fillId="0" borderId="8" xfId="0" applyFont="1" applyFill="1" applyBorder="1" applyAlignment="1">
      <alignment horizontal="left" vertical="center"/>
    </xf>
  </cellXfs>
  <cellStyles count="3">
    <cellStyle name="Hyperlink" xfId="1" builtinId="8"/>
    <cellStyle name="Normal" xfId="0" builtinId="0"/>
    <cellStyle name="Percent" xfId="2" builtinId="5"/>
  </cellStyles>
  <dxfs count="17">
    <dxf>
      <fill>
        <patternFill>
          <bgColor theme="9" tint="-0.24994659260841701"/>
        </patternFill>
      </fill>
    </dxf>
    <dxf>
      <fill>
        <patternFill>
          <bgColor rgb="FF92D050"/>
        </patternFill>
      </fill>
    </dxf>
    <dxf>
      <fill>
        <patternFill>
          <bgColor theme="7" tint="0.79998168889431442"/>
        </patternFill>
      </fill>
    </dxf>
    <dxf>
      <fill>
        <patternFill>
          <bgColor rgb="FFFFC000"/>
        </patternFill>
      </fill>
    </dxf>
    <dxf>
      <fill>
        <patternFill>
          <bgColor rgb="FFFF0000"/>
        </patternFill>
      </fill>
    </dxf>
    <dxf>
      <fill>
        <patternFill>
          <bgColor theme="9" tint="-0.24994659260841701"/>
        </patternFill>
      </fill>
    </dxf>
    <dxf>
      <fill>
        <patternFill>
          <bgColor rgb="FF92D050"/>
        </patternFill>
      </fill>
    </dxf>
    <dxf>
      <fill>
        <patternFill>
          <bgColor theme="7" tint="0.79998168889431442"/>
        </patternFill>
      </fill>
    </dxf>
    <dxf>
      <fill>
        <patternFill>
          <bgColor rgb="FFFFC000"/>
        </patternFill>
      </fill>
    </dxf>
    <dxf>
      <fill>
        <patternFill>
          <bgColor rgb="FFFF0000"/>
        </patternFill>
      </fill>
    </dxf>
    <dxf>
      <fill>
        <patternFill>
          <bgColor theme="0" tint="-0.14996795556505021"/>
        </patternFill>
      </fill>
    </dxf>
    <dxf>
      <fill>
        <patternFill>
          <bgColor theme="9" tint="-0.24994659260841701"/>
        </patternFill>
      </fill>
    </dxf>
    <dxf>
      <fill>
        <patternFill>
          <bgColor theme="9" tint="0.39994506668294322"/>
        </patternFill>
      </fill>
    </dxf>
    <dxf>
      <fill>
        <patternFill>
          <bgColor theme="7" tint="0.79998168889431442"/>
        </patternFill>
      </fill>
    </dxf>
    <dxf>
      <fill>
        <patternFill>
          <bgColor rgb="FFFFC0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EA9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Results!$C$5</c:f>
          <c:strCache>
            <c:ptCount val="1"/>
            <c:pt idx="0">
              <c:v>Intersection Score: Insert two or more street names here</c:v>
            </c:pt>
          </c:strCache>
        </c:strRef>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6.7887917149718785E-2"/>
          <c:y val="0.12085370406970181"/>
          <c:w val="0.90274075158230205"/>
          <c:h val="0.70470354274478408"/>
        </c:manualLayout>
      </c:layout>
      <c:barChart>
        <c:barDir val="col"/>
        <c:grouping val="clustered"/>
        <c:varyColors val="0"/>
        <c:ser>
          <c:idx val="0"/>
          <c:order val="0"/>
          <c:tx>
            <c:strRef>
              <c:f>Results!$C$6</c:f>
              <c:strCache>
                <c:ptCount val="1"/>
                <c:pt idx="0">
                  <c:v>Existing (No Build)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Results!$A$8:$A$13</c:f>
              <c:strCache>
                <c:ptCount val="6"/>
                <c:pt idx="0">
                  <c:v>Pedestrian and ADA Compliance</c:v>
                </c:pt>
                <c:pt idx="1">
                  <c:v>Bicycle and Micromobility</c:v>
                </c:pt>
                <c:pt idx="2">
                  <c:v>Transit Access</c:v>
                </c:pt>
                <c:pt idx="3">
                  <c:v>Traffic Calming and Speed Management</c:v>
                </c:pt>
                <c:pt idx="4">
                  <c:v>Vehicular Operations and Capacity</c:v>
                </c:pt>
                <c:pt idx="5">
                  <c:v>Total Average Score and MET</c:v>
                </c:pt>
              </c:strCache>
            </c:strRef>
          </c:cat>
          <c:val>
            <c:numRef>
              <c:f>Results!$C$8:$C$13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953-43F8-9C1A-77A0D8CBB84F}"/>
            </c:ext>
          </c:extLst>
        </c:ser>
        <c:ser>
          <c:idx val="1"/>
          <c:order val="1"/>
          <c:tx>
            <c:strRef>
              <c:f>Results!$E$6</c:f>
              <c:strCache>
                <c:ptCount val="1"/>
                <c:pt idx="0">
                  <c:v>Proposed - Alternative 1</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Results!$A$8:$A$13</c:f>
              <c:strCache>
                <c:ptCount val="6"/>
                <c:pt idx="0">
                  <c:v>Pedestrian and ADA Compliance</c:v>
                </c:pt>
                <c:pt idx="1">
                  <c:v>Bicycle and Micromobility</c:v>
                </c:pt>
                <c:pt idx="2">
                  <c:v>Transit Access</c:v>
                </c:pt>
                <c:pt idx="3">
                  <c:v>Traffic Calming and Speed Management</c:v>
                </c:pt>
                <c:pt idx="4">
                  <c:v>Vehicular Operations and Capacity</c:v>
                </c:pt>
                <c:pt idx="5">
                  <c:v>Total Average Score and MET</c:v>
                </c:pt>
              </c:strCache>
            </c:strRef>
          </c:cat>
          <c:val>
            <c:numRef>
              <c:f>Results!$E$8:$E$13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2953-43F8-9C1A-77A0D8CBB84F}"/>
            </c:ext>
          </c:extLst>
        </c:ser>
        <c:ser>
          <c:idx val="2"/>
          <c:order val="2"/>
          <c:tx>
            <c:strRef>
              <c:f>Results!$G$6</c:f>
              <c:strCache>
                <c:ptCount val="1"/>
                <c:pt idx="0">
                  <c:v>Proposed - Alternative 2</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val>
            <c:numRef>
              <c:f>Results!$G$8:$G$13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AC8-4854-B161-522401EB4DD0}"/>
            </c:ext>
          </c:extLst>
        </c:ser>
        <c:dLbls>
          <c:showLegendKey val="0"/>
          <c:showVal val="0"/>
          <c:showCatName val="0"/>
          <c:showSerName val="0"/>
          <c:showPercent val="0"/>
          <c:showBubbleSize val="0"/>
        </c:dLbls>
        <c:gapWidth val="100"/>
        <c:overlap val="-24"/>
        <c:axId val="1189767311"/>
        <c:axId val="1270748240"/>
      </c:barChart>
      <c:catAx>
        <c:axId val="11897673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0748240"/>
        <c:crosses val="autoZero"/>
        <c:auto val="1"/>
        <c:lblAlgn val="ctr"/>
        <c:lblOffset val="100"/>
        <c:noMultiLvlLbl val="0"/>
      </c:catAx>
      <c:valAx>
        <c:axId val="1270748240"/>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89767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Results!$C$16</c:f>
          <c:strCache>
            <c:ptCount val="1"/>
            <c:pt idx="0">
              <c:v>Typical Section Score: Insert street name here - Describe project limits here</c:v>
            </c:pt>
          </c:strCache>
        </c:strRef>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Results!$C$17</c:f>
              <c:strCache>
                <c:ptCount val="1"/>
                <c:pt idx="0">
                  <c:v>Existing (No Build)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Results!$A$8:$A$13</c:f>
              <c:strCache>
                <c:ptCount val="6"/>
                <c:pt idx="0">
                  <c:v>Pedestrian and ADA Compliance</c:v>
                </c:pt>
                <c:pt idx="1">
                  <c:v>Bicycle and Micromobility</c:v>
                </c:pt>
                <c:pt idx="2">
                  <c:v>Transit Access</c:v>
                </c:pt>
                <c:pt idx="3">
                  <c:v>Traffic Calming and Speed Management</c:v>
                </c:pt>
                <c:pt idx="4">
                  <c:v>Vehicular Operations and Capacity</c:v>
                </c:pt>
                <c:pt idx="5">
                  <c:v>Total Average Score and MET</c:v>
                </c:pt>
              </c:strCache>
            </c:strRef>
          </c:cat>
          <c:val>
            <c:numRef>
              <c:f>Results!$C$19:$C$24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129-414D-B9CA-799EC59E70D5}"/>
            </c:ext>
          </c:extLst>
        </c:ser>
        <c:ser>
          <c:idx val="1"/>
          <c:order val="1"/>
          <c:tx>
            <c:strRef>
              <c:f>Results!$E$17</c:f>
              <c:strCache>
                <c:ptCount val="1"/>
                <c:pt idx="0">
                  <c:v>Proposed - Alternative 1</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Results!$A$8:$A$13</c:f>
              <c:strCache>
                <c:ptCount val="6"/>
                <c:pt idx="0">
                  <c:v>Pedestrian and ADA Compliance</c:v>
                </c:pt>
                <c:pt idx="1">
                  <c:v>Bicycle and Micromobility</c:v>
                </c:pt>
                <c:pt idx="2">
                  <c:v>Transit Access</c:v>
                </c:pt>
                <c:pt idx="3">
                  <c:v>Traffic Calming and Speed Management</c:v>
                </c:pt>
                <c:pt idx="4">
                  <c:v>Vehicular Operations and Capacity</c:v>
                </c:pt>
                <c:pt idx="5">
                  <c:v>Total Average Score and MET</c:v>
                </c:pt>
              </c:strCache>
            </c:strRef>
          </c:cat>
          <c:val>
            <c:numRef>
              <c:f>Results!$E$19:$E$24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B129-414D-B9CA-799EC59E70D5}"/>
            </c:ext>
          </c:extLst>
        </c:ser>
        <c:ser>
          <c:idx val="2"/>
          <c:order val="2"/>
          <c:tx>
            <c:strRef>
              <c:f>Results!$G$17</c:f>
              <c:strCache>
                <c:ptCount val="1"/>
                <c:pt idx="0">
                  <c:v>Proposed - Alternative 2</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val>
            <c:numRef>
              <c:f>Results!$G$19:$G$24</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C92-4C36-BF21-6A7C52434201}"/>
            </c:ext>
          </c:extLst>
        </c:ser>
        <c:dLbls>
          <c:showLegendKey val="0"/>
          <c:showVal val="0"/>
          <c:showCatName val="0"/>
          <c:showSerName val="0"/>
          <c:showPercent val="0"/>
          <c:showBubbleSize val="0"/>
        </c:dLbls>
        <c:gapWidth val="100"/>
        <c:overlap val="-24"/>
        <c:axId val="1189767311"/>
        <c:axId val="1270748240"/>
      </c:barChart>
      <c:catAx>
        <c:axId val="118976731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270748240"/>
        <c:crosses val="autoZero"/>
        <c:auto val="1"/>
        <c:lblAlgn val="ctr"/>
        <c:lblOffset val="100"/>
        <c:noMultiLvlLbl val="0"/>
      </c:catAx>
      <c:valAx>
        <c:axId val="1270748240"/>
        <c:scaling>
          <c:orientation val="minMax"/>
          <c:max val="100"/>
        </c:scaling>
        <c:delete val="0"/>
        <c:axPos val="l"/>
        <c:majorGridlines>
          <c:spPr>
            <a:ln w="9525" cap="flat" cmpd="sng" algn="ctr">
              <a:solidFill>
                <a:schemeClr val="lt1">
                  <a:lumMod val="95000"/>
                  <a:alpha val="1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1897673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1</xdr:col>
      <xdr:colOff>6304153</xdr:colOff>
      <xdr:row>1</xdr:row>
      <xdr:rowOff>2380488</xdr:rowOff>
    </xdr:to>
    <xdr:pic>
      <xdr:nvPicPr>
        <xdr:cNvPr id="2" name="Picture 1">
          <a:extLst>
            <a:ext uri="{FF2B5EF4-FFF2-40B4-BE49-F238E27FC236}">
              <a16:creationId xmlns:a16="http://schemas.microsoft.com/office/drawing/2014/main" id="{643EBD56-7377-8D4E-8192-946F26DCCD6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7625" y="38100"/>
          <a:ext cx="6256528" cy="23500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249899</xdr:colOff>
      <xdr:row>4</xdr:row>
      <xdr:rowOff>1</xdr:rowOff>
    </xdr:from>
    <xdr:to>
      <xdr:col>17</xdr:col>
      <xdr:colOff>582706</xdr:colOff>
      <xdr:row>14</xdr:row>
      <xdr:rowOff>22412</xdr:rowOff>
    </xdr:to>
    <xdr:graphicFrame macro="">
      <xdr:nvGraphicFramePr>
        <xdr:cNvPr id="3" name="Chart 2">
          <a:extLst>
            <a:ext uri="{FF2B5EF4-FFF2-40B4-BE49-F238E27FC236}">
              <a16:creationId xmlns:a16="http://schemas.microsoft.com/office/drawing/2014/main" id="{852A0884-DE2A-F016-082E-2C8A746307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258255</xdr:colOff>
      <xdr:row>14</xdr:row>
      <xdr:rowOff>131650</xdr:rowOff>
    </xdr:from>
    <xdr:to>
      <xdr:col>17</xdr:col>
      <xdr:colOff>574488</xdr:colOff>
      <xdr:row>33</xdr:row>
      <xdr:rowOff>190873</xdr:rowOff>
    </xdr:to>
    <xdr:graphicFrame macro="">
      <xdr:nvGraphicFramePr>
        <xdr:cNvPr id="4" name="Chart 3">
          <a:extLst>
            <a:ext uri="{FF2B5EF4-FFF2-40B4-BE49-F238E27FC236}">
              <a16:creationId xmlns:a16="http://schemas.microsoft.com/office/drawing/2014/main" id="{69F08EE6-B711-48C6-980D-6D93B803B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ovedc.dc.gov/pages/df65b344bc434951b7f9b2446ef5d202" TargetMode="External"/><Relationship Id="rId2" Type="http://schemas.openxmlformats.org/officeDocument/2006/relationships/hyperlink" Target="https://buspriority.ddot.dc.gov/" TargetMode="External"/><Relationship Id="rId1" Type="http://schemas.openxmlformats.org/officeDocument/2006/relationships/hyperlink" Target="https://movedc.dc.gov/pages/freight"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dcgis.maps.arcgis.com/apps/mapviewer/index.html?webmap=4f52e3d0e99f43c097802a9a8e2b4d98"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ddot.dc.gov/sites/default/files/dc/sites/ddot/publication/attachments/DDOT%20bike%20parking%20guide_060118_Screen.pdf" TargetMode="External"/><Relationship Id="rId7" Type="http://schemas.openxmlformats.org/officeDocument/2006/relationships/hyperlink" Target="https://ddotwiki.atlassian.net/wiki/spaces/COM/pages/2069271070/Standards+and+Manuals?preview=/2069271070/2381381633/DEM-2023-12_DDOT_DEM%20-%20Copy.pdf" TargetMode="External"/><Relationship Id="rId2" Type="http://schemas.openxmlformats.org/officeDocument/2006/relationships/hyperlink" Target="https://opendata.dc.gov/datasets/DCGIS::2023-traffic-volume/explore?location=38.892280%2C-76.946919%2C13.78" TargetMode="External"/><Relationship Id="rId1" Type="http://schemas.openxmlformats.org/officeDocument/2006/relationships/hyperlink" Target="https://ddotwiki.atlassian.net/wiki/spaces/COM/pages/2069271070/Standards+and+Manuals?preview=/2069271070/2381381633/DEM-2023-12_DDOT_DEM%20-%20Copy.pdf" TargetMode="External"/><Relationship Id="rId6" Type="http://schemas.openxmlformats.org/officeDocument/2006/relationships/hyperlink" Target="https://ddot.dc.gov/sites/default/files/dc/sites/ddot/DDOT%20Bus%20Priority%20Toolbox.pdf" TargetMode="External"/><Relationship Id="rId5" Type="http://schemas.openxmlformats.org/officeDocument/2006/relationships/hyperlink" Target="https://ddot.dc.gov/sites/default/files/dc/sites/ddot/DDOT%20Bus%20Priority%20Toolbox.pdf" TargetMode="External"/><Relationship Id="rId4" Type="http://schemas.openxmlformats.org/officeDocument/2006/relationships/hyperlink" Target="https://ddot.dc.gov/sites/default/files/dc/sites/ddot/DDOT%20Bus%20Priority%20Toolbox.pdf" TargetMode="External"/><Relationship Id="rId9"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ACE5-230B-4EE4-A61B-DCC039E263E0}">
  <sheetPr>
    <pageSetUpPr fitToPage="1"/>
  </sheetPr>
  <dimension ref="B1:B12"/>
  <sheetViews>
    <sheetView tabSelected="1" zoomScale="110" zoomScaleNormal="110" workbookViewId="0">
      <selection activeCell="B4" sqref="B4"/>
    </sheetView>
  </sheetViews>
  <sheetFormatPr defaultColWidth="8.5703125" defaultRowHeight="15" x14ac:dyDescent="0.25"/>
  <cols>
    <col min="1" max="1" width="2.5703125" style="35" customWidth="1"/>
    <col min="2" max="2" width="104.42578125" style="35" customWidth="1"/>
    <col min="3" max="16384" width="8.5703125" style="35"/>
  </cols>
  <sheetData>
    <row r="1" spans="2:2" ht="12.6" customHeight="1" thickBot="1" x14ac:dyDescent="0.3">
      <c r="B1" s="92"/>
    </row>
    <row r="2" spans="2:2" ht="192" customHeight="1" x14ac:dyDescent="0.25">
      <c r="B2" s="39"/>
    </row>
    <row r="3" spans="2:2" ht="21" x14ac:dyDescent="0.25">
      <c r="B3" s="148" t="s">
        <v>414</v>
      </c>
    </row>
    <row r="4" spans="2:2" ht="24" customHeight="1" x14ac:dyDescent="0.25">
      <c r="B4" s="113" t="s">
        <v>111</v>
      </c>
    </row>
    <row r="5" spans="2:2" ht="178.5" customHeight="1" x14ac:dyDescent="0.25">
      <c r="B5" s="149" t="s">
        <v>532</v>
      </c>
    </row>
    <row r="6" spans="2:2" ht="75" customHeight="1" x14ac:dyDescent="0.25">
      <c r="B6" s="149" t="s">
        <v>353</v>
      </c>
    </row>
    <row r="7" spans="2:2" ht="93.75" customHeight="1" x14ac:dyDescent="0.25">
      <c r="B7" s="149" t="s">
        <v>529</v>
      </c>
    </row>
    <row r="8" spans="2:2" ht="80.25" customHeight="1" x14ac:dyDescent="0.25">
      <c r="B8" s="149" t="s">
        <v>530</v>
      </c>
    </row>
    <row r="9" spans="2:2" ht="114" customHeight="1" x14ac:dyDescent="0.25">
      <c r="B9" s="149" t="s">
        <v>415</v>
      </c>
    </row>
    <row r="10" spans="2:2" ht="79.349999999999994" customHeight="1" x14ac:dyDescent="0.25">
      <c r="B10" s="149" t="s">
        <v>533</v>
      </c>
    </row>
    <row r="11" spans="2:2" x14ac:dyDescent="0.25">
      <c r="B11" s="149" t="s">
        <v>114</v>
      </c>
    </row>
    <row r="12" spans="2:2" ht="15.75" thickBot="1" x14ac:dyDescent="0.3">
      <c r="B12" s="150">
        <v>46101</v>
      </c>
    </row>
  </sheetData>
  <sheetProtection algorithmName="SHA-512" hashValue="MB9yLV3cuE/s2PUnzGoz1vW6LbZua6PoH2ofjWawQ1dJz1v4vob8z9ar7t1C5d5IicZRvSduh68uTW0zYB2xdQ==" saltValue="Q29A3/0MNvL08gA6TlxD4Q==" spinCount="100000" sheet="1" objects="1" scenarios="1"/>
  <pageMargins left="0.7" right="0.7" top="0.75" bottom="0.75" header="0.3" footer="0.3"/>
  <pageSetup scale="89" orientation="portrait" r:id="rId1"/>
  <headerFooter>
    <oddHeader>&amp;C&amp;G</oddHeader>
    <oddFooter>&amp;LScoring Introduction&amp;CDraft &amp;D&amp;R&amp;P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385A8-D999-4E00-9DE1-0E3D38C0B94A}">
  <dimension ref="A1:K23"/>
  <sheetViews>
    <sheetView workbookViewId="0">
      <pane ySplit="1" topLeftCell="A2" activePane="bottomLeft" state="frozen"/>
      <selection pane="bottomLeft" activeCell="C2" sqref="C2:D2"/>
    </sheetView>
  </sheetViews>
  <sheetFormatPr defaultColWidth="8.5703125" defaultRowHeight="15" x14ac:dyDescent="0.25"/>
  <cols>
    <col min="1" max="1" width="13.5703125" style="35" customWidth="1"/>
    <col min="2" max="2" width="19.5703125" style="35" customWidth="1"/>
    <col min="3" max="3" width="6.42578125" style="35" customWidth="1"/>
    <col min="4" max="4" width="42.42578125" style="35" customWidth="1"/>
    <col min="5" max="5" width="35.140625" style="35" customWidth="1"/>
    <col min="6" max="16" width="8.85546875" style="35" customWidth="1"/>
    <col min="17" max="16384" width="8.5703125" style="35"/>
  </cols>
  <sheetData>
    <row r="1" spans="1:11" s="93" customFormat="1" ht="22.5" customHeight="1" x14ac:dyDescent="0.25">
      <c r="A1" s="249" t="s">
        <v>534</v>
      </c>
      <c r="B1" s="250"/>
      <c r="C1" s="250"/>
      <c r="D1" s="251"/>
      <c r="E1" s="212" t="s">
        <v>535</v>
      </c>
      <c r="F1" s="35"/>
      <c r="G1" s="35"/>
      <c r="H1" s="35"/>
      <c r="I1" s="35"/>
      <c r="J1" s="35"/>
      <c r="K1" s="35"/>
    </row>
    <row r="2" spans="1:11" s="94" customFormat="1" ht="17.25" customHeight="1" x14ac:dyDescent="0.25">
      <c r="A2" s="137"/>
      <c r="B2" s="135" t="s">
        <v>150</v>
      </c>
      <c r="C2" s="253" t="s">
        <v>187</v>
      </c>
      <c r="D2" s="254"/>
      <c r="E2" s="92"/>
      <c r="F2" s="92"/>
      <c r="G2" s="92"/>
      <c r="H2" s="92"/>
      <c r="I2" s="92"/>
      <c r="J2" s="92"/>
      <c r="K2" s="92"/>
    </row>
    <row r="3" spans="1:11" s="94" customFormat="1" ht="17.25" customHeight="1" x14ac:dyDescent="0.25">
      <c r="A3" s="137"/>
      <c r="B3" s="135" t="s">
        <v>155</v>
      </c>
      <c r="C3" s="255" t="s">
        <v>406</v>
      </c>
      <c r="D3" s="256"/>
      <c r="E3" s="92"/>
      <c r="F3" s="92"/>
      <c r="G3" s="92"/>
      <c r="H3" s="92"/>
      <c r="I3" s="92"/>
      <c r="J3" s="92"/>
      <c r="K3" s="92"/>
    </row>
    <row r="4" spans="1:11" s="94" customFormat="1" ht="17.25" customHeight="1" x14ac:dyDescent="0.25">
      <c r="A4" s="137"/>
      <c r="B4" s="135" t="s">
        <v>116</v>
      </c>
      <c r="C4" s="253" t="s">
        <v>241</v>
      </c>
      <c r="D4" s="254"/>
      <c r="E4" s="92"/>
      <c r="F4" s="92"/>
      <c r="G4" s="92"/>
      <c r="H4" s="92"/>
      <c r="I4" s="92"/>
      <c r="J4" s="92"/>
      <c r="K4" s="92"/>
    </row>
    <row r="5" spans="1:11" s="94" customFormat="1" ht="17.25" customHeight="1" x14ac:dyDescent="0.25">
      <c r="A5" s="137"/>
      <c r="B5" s="135" t="s">
        <v>171</v>
      </c>
      <c r="C5" s="253" t="s">
        <v>240</v>
      </c>
      <c r="D5" s="254"/>
      <c r="E5" s="92"/>
      <c r="F5" s="92"/>
      <c r="G5" s="92"/>
      <c r="H5" s="92"/>
      <c r="I5" s="92"/>
      <c r="J5" s="92"/>
      <c r="K5" s="92"/>
    </row>
    <row r="6" spans="1:11" s="92" customFormat="1" ht="17.100000000000001" customHeight="1" x14ac:dyDescent="0.25">
      <c r="A6" s="252" t="s">
        <v>461</v>
      </c>
      <c r="B6" s="135" t="s">
        <v>151</v>
      </c>
      <c r="C6" s="253" t="s">
        <v>188</v>
      </c>
      <c r="D6" s="254"/>
    </row>
    <row r="7" spans="1:11" s="92" customFormat="1" ht="18.95" customHeight="1" x14ac:dyDescent="0.25">
      <c r="A7" s="252"/>
      <c r="B7" s="135" t="s">
        <v>152</v>
      </c>
      <c r="C7" s="253" t="s">
        <v>189</v>
      </c>
      <c r="D7" s="254"/>
    </row>
    <row r="8" spans="1:11" s="92" customFormat="1" ht="14.45" customHeight="1" x14ac:dyDescent="0.25">
      <c r="A8" s="244" t="s">
        <v>156</v>
      </c>
      <c r="B8" s="135" t="s">
        <v>154</v>
      </c>
      <c r="C8" s="253" t="s">
        <v>190</v>
      </c>
      <c r="D8" s="254"/>
    </row>
    <row r="9" spans="1:11" s="92" customFormat="1" x14ac:dyDescent="0.25">
      <c r="A9" s="245"/>
      <c r="B9" s="135" t="s">
        <v>157</v>
      </c>
      <c r="C9" s="240"/>
      <c r="D9" s="241"/>
    </row>
    <row r="10" spans="1:11" s="92" customFormat="1" x14ac:dyDescent="0.25">
      <c r="A10" s="245"/>
      <c r="B10" s="135" t="s">
        <v>455</v>
      </c>
      <c r="C10" s="247" t="s">
        <v>462</v>
      </c>
      <c r="D10" s="248"/>
    </row>
    <row r="11" spans="1:11" s="92" customFormat="1" x14ac:dyDescent="0.25">
      <c r="A11" s="245"/>
      <c r="B11" s="135" t="s">
        <v>456</v>
      </c>
      <c r="C11" s="247" t="s">
        <v>462</v>
      </c>
      <c r="D11" s="248"/>
    </row>
    <row r="12" spans="1:11" s="92" customFormat="1" x14ac:dyDescent="0.25">
      <c r="A12" s="245"/>
      <c r="B12" s="135" t="s">
        <v>457</v>
      </c>
      <c r="C12" s="247" t="s">
        <v>462</v>
      </c>
      <c r="D12" s="248"/>
    </row>
    <row r="13" spans="1:11" s="92" customFormat="1" x14ac:dyDescent="0.25">
      <c r="A13" s="245"/>
      <c r="B13" s="135" t="s">
        <v>458</v>
      </c>
      <c r="C13" s="247" t="s">
        <v>462</v>
      </c>
      <c r="D13" s="248"/>
    </row>
    <row r="14" spans="1:11" s="92" customFormat="1" x14ac:dyDescent="0.25">
      <c r="A14" s="245"/>
      <c r="B14" s="135" t="s">
        <v>459</v>
      </c>
      <c r="C14" s="247" t="s">
        <v>462</v>
      </c>
      <c r="D14" s="248"/>
    </row>
    <row r="15" spans="1:11" s="92" customFormat="1" x14ac:dyDescent="0.25">
      <c r="A15" s="246"/>
      <c r="B15" s="135" t="s">
        <v>460</v>
      </c>
      <c r="C15" s="247" t="s">
        <v>462</v>
      </c>
      <c r="D15" s="248"/>
    </row>
    <row r="16" spans="1:11" s="92" customFormat="1" x14ac:dyDescent="0.25">
      <c r="A16" s="179"/>
      <c r="B16" s="135" t="s">
        <v>441</v>
      </c>
      <c r="C16" s="261" t="s">
        <v>442</v>
      </c>
      <c r="D16" s="262"/>
    </row>
    <row r="17" spans="1:5" s="92" customFormat="1" x14ac:dyDescent="0.25">
      <c r="A17" s="179"/>
      <c r="B17" s="135" t="s">
        <v>440</v>
      </c>
      <c r="C17" s="261" t="s">
        <v>443</v>
      </c>
      <c r="D17" s="262"/>
    </row>
    <row r="18" spans="1:5" s="92" customFormat="1" ht="15" customHeight="1" x14ac:dyDescent="0.25">
      <c r="A18" s="259" t="s">
        <v>153</v>
      </c>
      <c r="B18" s="260"/>
      <c r="C18" s="257"/>
      <c r="D18" s="258"/>
      <c r="E18" s="122"/>
    </row>
    <row r="19" spans="1:5" s="92" customFormat="1" ht="60" x14ac:dyDescent="0.25">
      <c r="A19" s="242" t="s">
        <v>172</v>
      </c>
      <c r="B19" s="243"/>
      <c r="C19" s="136" t="s">
        <v>170</v>
      </c>
      <c r="D19" s="138" t="s">
        <v>175</v>
      </c>
      <c r="E19" s="134" t="s">
        <v>434</v>
      </c>
    </row>
    <row r="20" spans="1:5" s="92" customFormat="1" ht="60" x14ac:dyDescent="0.25">
      <c r="A20" s="242" t="s">
        <v>173</v>
      </c>
      <c r="B20" s="243"/>
      <c r="C20" s="136" t="s">
        <v>170</v>
      </c>
      <c r="D20" s="138" t="s">
        <v>176</v>
      </c>
      <c r="E20" s="134" t="s">
        <v>435</v>
      </c>
    </row>
    <row r="21" spans="1:5" s="92" customFormat="1" ht="30.95" customHeight="1" x14ac:dyDescent="0.25">
      <c r="A21" s="242" t="s">
        <v>174</v>
      </c>
      <c r="B21" s="243"/>
      <c r="C21" s="136" t="s">
        <v>170</v>
      </c>
      <c r="D21" s="138" t="s">
        <v>177</v>
      </c>
      <c r="E21" s="147" t="s">
        <v>436</v>
      </c>
    </row>
    <row r="22" spans="1:5" s="92" customFormat="1" ht="30" x14ac:dyDescent="0.25">
      <c r="A22" s="235" t="s">
        <v>162</v>
      </c>
      <c r="B22" s="236"/>
      <c r="C22" s="233" t="s">
        <v>170</v>
      </c>
      <c r="D22" s="143" t="s">
        <v>407</v>
      </c>
      <c r="E22" s="239" t="s">
        <v>437</v>
      </c>
    </row>
    <row r="23" spans="1:5" ht="32.25" customHeight="1" thickBot="1" x14ac:dyDescent="0.3">
      <c r="A23" s="237"/>
      <c r="B23" s="238"/>
      <c r="C23" s="234"/>
      <c r="D23" s="144" t="s">
        <v>408</v>
      </c>
      <c r="E23" s="239"/>
    </row>
  </sheetData>
  <sheetProtection algorithmName="SHA-512" hashValue="PRIQ9EGvYE94uL+/cq46xUKLeCw9Ofk9j9GI223hNAEACZrdoNDsNfcNAGPKJ19klQAP3HgISvlOfaZTdsB5Bw==" saltValue="rD4of9RZxXIPuXRRp17fNw==" spinCount="100000" sheet="1" objects="1" scenarios="1"/>
  <mergeCells count="27">
    <mergeCell ref="A1:D1"/>
    <mergeCell ref="A6:A7"/>
    <mergeCell ref="A19:B19"/>
    <mergeCell ref="A20:B20"/>
    <mergeCell ref="C2:D2"/>
    <mergeCell ref="C3:D3"/>
    <mergeCell ref="C4:D4"/>
    <mergeCell ref="C5:D5"/>
    <mergeCell ref="C6:D6"/>
    <mergeCell ref="C7:D7"/>
    <mergeCell ref="C8:D8"/>
    <mergeCell ref="C18:D18"/>
    <mergeCell ref="A18:B18"/>
    <mergeCell ref="C16:D16"/>
    <mergeCell ref="C17:D17"/>
    <mergeCell ref="C22:C23"/>
    <mergeCell ref="A22:B23"/>
    <mergeCell ref="E22:E23"/>
    <mergeCell ref="C9:D9"/>
    <mergeCell ref="A21:B21"/>
    <mergeCell ref="A8:A15"/>
    <mergeCell ref="C10:D10"/>
    <mergeCell ref="C11:D11"/>
    <mergeCell ref="C12:D12"/>
    <mergeCell ref="C13:D13"/>
    <mergeCell ref="C14:D14"/>
    <mergeCell ref="C15:D15"/>
  </mergeCells>
  <hyperlinks>
    <hyperlink ref="D21" r:id="rId1" display="https://movedc.dc.gov/pages/freight" xr:uid="{2085E17D-37F1-41C8-9D39-2153A1C8A9B9}"/>
    <hyperlink ref="D20" r:id="rId2" display="https://buspriority.ddot.dc.gov/" xr:uid="{352484DC-C26E-429D-A72E-38ABF9BE7796}"/>
    <hyperlink ref="D19" r:id="rId3" display="https://movedc.dc.gov/pages/df65b344bc434951b7f9b2446ef5d202" xr:uid="{DC5B3E4B-A677-401F-9530-EA502E7BC33C}"/>
    <hyperlink ref="D23" r:id="rId4" xr:uid="{56A77BD0-3C84-4320-A849-DC2B64769907}"/>
  </hyperlinks>
  <pageMargins left="0.7" right="0.7" top="0.75" bottom="0.75" header="0.3" footer="0.3"/>
  <pageSetup orientation="landscape" r:id="rId5"/>
  <headerFooter>
    <oddHeader>&amp;C&amp;G</oddHeader>
    <oddFooter>&amp;LProject Information&amp;CDraft &amp;D&amp;R&amp;P of &amp;N</oddFooter>
  </headerFooter>
  <legacyDrawingHF r:id="rId6"/>
  <extLst>
    <ext xmlns:x14="http://schemas.microsoft.com/office/spreadsheetml/2009/9/main" uri="{CCE6A557-97BC-4b89-ADB6-D9C93CAAB3DF}">
      <x14:dataValidations xmlns:xm="http://schemas.microsoft.com/office/excel/2006/main" count="6">
        <x14:dataValidation type="list" allowBlank="1" showInputMessage="1" showErrorMessage="1" xr:uid="{01DE7DED-A707-4F2F-993E-3A25E3768D48}">
          <x14:formula1>
            <xm:f>'Pull Downs (Hide)'!$C$1:$F$1</xm:f>
          </x14:formula1>
          <xm:sqref>C9</xm:sqref>
        </x14:dataValidation>
        <x14:dataValidation type="list" allowBlank="1" showInputMessage="1" showErrorMessage="1" xr:uid="{D6E0D7BC-5BA5-4814-8913-55433A34FFC3}">
          <x14:formula1>
            <xm:f>'Pull Downs (Hide)'!$C$3:$D$3</xm:f>
          </x14:formula1>
          <xm:sqref>C19</xm:sqref>
        </x14:dataValidation>
        <x14:dataValidation type="list" allowBlank="1" showInputMessage="1" showErrorMessage="1" xr:uid="{D57A5AE6-79F2-49FA-B815-CBEE1349E5CE}">
          <x14:formula1>
            <xm:f>'Pull Downs (Hide)'!$C$4:$D$4</xm:f>
          </x14:formula1>
          <xm:sqref>C20</xm:sqref>
        </x14:dataValidation>
        <x14:dataValidation type="list" allowBlank="1" showInputMessage="1" showErrorMessage="1" xr:uid="{68530FB4-379C-4638-8BDF-1C346EC4D93D}">
          <x14:formula1>
            <xm:f>'Pull Downs (Hide)'!$C$5:$D$5</xm:f>
          </x14:formula1>
          <xm:sqref>C21</xm:sqref>
        </x14:dataValidation>
        <x14:dataValidation type="list" allowBlank="1" showInputMessage="1" showErrorMessage="1" xr:uid="{C6BB15E3-9B1C-45FB-A541-0EC984B5F4BB}">
          <x14:formula1>
            <xm:f>'Pull Downs (Hide)'!$C$7:$D$7</xm:f>
          </x14:formula1>
          <xm:sqref>C22</xm:sqref>
        </x14:dataValidation>
        <x14:dataValidation type="list" allowBlank="1" showInputMessage="1" showErrorMessage="1" xr:uid="{84A9DE13-B66C-47F8-A53E-94650BD42A60}">
          <x14:formula1>
            <xm:f>'Pull Downs (Hide)'!$C$2:$G$2</xm:f>
          </x14:formula1>
          <xm:sqref>C18:D18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29832-D264-4F9D-AC94-7DC5DED20146}">
  <sheetPr>
    <pageSetUpPr fitToPage="1"/>
  </sheetPr>
  <dimension ref="A1:AB93"/>
  <sheetViews>
    <sheetView topLeftCell="D1" zoomScale="80" zoomScaleNormal="80" workbookViewId="0">
      <pane xSplit="5" ySplit="6" topLeftCell="I7" activePane="bottomRight" state="frozen"/>
      <selection sqref="A1:R7"/>
      <selection pane="topRight" sqref="A1:R7"/>
      <selection pane="bottomLeft" sqref="A1:R7"/>
      <selection pane="bottomRight" activeCell="J9" sqref="J9"/>
    </sheetView>
  </sheetViews>
  <sheetFormatPr defaultColWidth="8.5703125" defaultRowHeight="15" x14ac:dyDescent="0.25"/>
  <cols>
    <col min="1" max="1" width="12.140625" style="35" hidden="1" customWidth="1"/>
    <col min="2" max="2" width="12.5703125" style="95" hidden="1" customWidth="1"/>
    <col min="3" max="3" width="10.5703125" style="95" hidden="1" customWidth="1"/>
    <col min="4" max="4" width="12" style="35" customWidth="1"/>
    <col min="5" max="5" width="20" style="35" customWidth="1"/>
    <col min="6" max="6" width="23.85546875" style="35" customWidth="1"/>
    <col min="7" max="7" width="25.140625" style="35" customWidth="1"/>
    <col min="8" max="8" width="23.5703125" style="35" customWidth="1"/>
    <col min="9" max="9" width="20.42578125" style="35" customWidth="1"/>
    <col min="10" max="27" width="5.5703125" style="36" customWidth="1"/>
    <col min="28" max="28" width="46.42578125" style="35" customWidth="1"/>
    <col min="29" max="16384" width="8.5703125" style="35"/>
  </cols>
  <sheetData>
    <row r="1" spans="1:28" s="93" customFormat="1" ht="22.5" customHeight="1" x14ac:dyDescent="0.25">
      <c r="A1" s="1"/>
      <c r="B1" s="4"/>
      <c r="C1" s="4"/>
      <c r="D1" s="249" t="s">
        <v>361</v>
      </c>
      <c r="E1" s="250"/>
      <c r="F1" s="250"/>
      <c r="G1" s="250"/>
      <c r="H1" s="250"/>
      <c r="I1" s="250"/>
      <c r="J1" s="151"/>
      <c r="K1" s="151"/>
      <c r="L1" s="151"/>
      <c r="M1" s="151"/>
      <c r="N1" s="151"/>
      <c r="O1" s="151"/>
      <c r="P1" s="151"/>
      <c r="Q1" s="151"/>
      <c r="R1" s="151"/>
      <c r="S1" s="151"/>
      <c r="T1" s="151"/>
      <c r="U1" s="151"/>
      <c r="V1" s="151"/>
      <c r="W1" s="151"/>
      <c r="X1" s="151"/>
      <c r="Y1" s="151"/>
      <c r="Z1" s="151"/>
      <c r="AA1" s="152"/>
      <c r="AB1" s="293" t="s">
        <v>0</v>
      </c>
    </row>
    <row r="2" spans="1:28" s="93" customFormat="1" ht="17.25" customHeight="1" x14ac:dyDescent="0.25">
      <c r="A2" s="1"/>
      <c r="B2" s="4"/>
      <c r="C2" s="4"/>
      <c r="D2" s="153"/>
      <c r="E2" s="154" t="s">
        <v>112</v>
      </c>
      <c r="F2" s="263" t="str">
        <f>'Project Information'!$C$2</f>
        <v>Insert project name here</v>
      </c>
      <c r="G2" s="263"/>
      <c r="H2" s="266" t="s">
        <v>535</v>
      </c>
      <c r="I2" s="213"/>
      <c r="J2" s="213"/>
      <c r="K2" s="213"/>
      <c r="L2" s="214"/>
      <c r="M2" s="157"/>
      <c r="N2" s="157"/>
      <c r="O2" s="157"/>
      <c r="P2" s="157"/>
      <c r="Q2" s="157"/>
      <c r="R2" s="157"/>
      <c r="S2" s="157"/>
      <c r="T2" s="157"/>
      <c r="U2" s="157"/>
      <c r="V2" s="157"/>
      <c r="W2" s="157"/>
      <c r="X2" s="157"/>
      <c r="Y2" s="157"/>
      <c r="Z2" s="157"/>
      <c r="AA2" s="159"/>
      <c r="AB2" s="294"/>
    </row>
    <row r="3" spans="1:28" s="93" customFormat="1" ht="17.25" customHeight="1" x14ac:dyDescent="0.25">
      <c r="A3" s="1"/>
      <c r="B3" s="4"/>
      <c r="C3" s="4"/>
      <c r="D3" s="153"/>
      <c r="E3" s="154" t="s">
        <v>243</v>
      </c>
      <c r="F3" s="264" t="str">
        <f>'Project Information'!$C$8</f>
        <v>Insert two or more street names here</v>
      </c>
      <c r="G3" s="264"/>
      <c r="H3" s="266"/>
      <c r="I3" s="156"/>
      <c r="J3" s="157"/>
      <c r="K3" s="157"/>
      <c r="L3" s="157"/>
      <c r="M3" s="157"/>
      <c r="N3" s="157"/>
      <c r="O3" s="157"/>
      <c r="P3" s="157"/>
      <c r="Q3" s="157"/>
      <c r="R3" s="157"/>
      <c r="S3" s="157"/>
      <c r="T3" s="157"/>
      <c r="U3" s="157"/>
      <c r="V3" s="157"/>
      <c r="W3" s="157"/>
      <c r="X3" s="157"/>
      <c r="Y3" s="157"/>
      <c r="Z3" s="157"/>
      <c r="AA3" s="159"/>
      <c r="AB3" s="294"/>
    </row>
    <row r="4" spans="1:28" s="93" customFormat="1" ht="17.25" customHeight="1" x14ac:dyDescent="0.25">
      <c r="A4" s="1"/>
      <c r="B4" s="4"/>
      <c r="C4" s="4"/>
      <c r="D4" s="153"/>
      <c r="E4" s="154" t="s">
        <v>113</v>
      </c>
      <c r="F4" s="264" t="str">
        <f>'Project Information'!$C$3</f>
        <v>Insert project date here</v>
      </c>
      <c r="G4" s="264"/>
      <c r="H4" s="156"/>
      <c r="I4" s="156"/>
      <c r="J4" s="157"/>
      <c r="K4" s="157"/>
      <c r="L4" s="157"/>
      <c r="M4" s="157"/>
      <c r="N4" s="157"/>
      <c r="O4" s="157"/>
      <c r="P4" s="157"/>
      <c r="Q4" s="157"/>
      <c r="R4" s="157"/>
      <c r="S4" s="157"/>
      <c r="T4" s="157"/>
      <c r="U4" s="157"/>
      <c r="V4" s="157"/>
      <c r="W4" s="157"/>
      <c r="X4" s="157"/>
      <c r="Y4" s="157"/>
      <c r="Z4" s="157"/>
      <c r="AA4" s="159"/>
      <c r="AB4" s="294"/>
    </row>
    <row r="5" spans="1:28" s="93" customFormat="1" ht="17.25" customHeight="1" thickBot="1" x14ac:dyDescent="0.3">
      <c r="A5" s="1"/>
      <c r="B5" s="4"/>
      <c r="C5" s="4"/>
      <c r="D5" s="153"/>
      <c r="E5" s="154" t="s">
        <v>116</v>
      </c>
      <c r="F5" s="265" t="str">
        <f>'Project Information'!$C$4</f>
        <v>Insert preparer initials here</v>
      </c>
      <c r="G5" s="265"/>
      <c r="H5" s="154" t="s">
        <v>171</v>
      </c>
      <c r="I5" s="155" t="str">
        <f>'Project Information'!$C$5</f>
        <v>Insert QAQC reviewer initials here</v>
      </c>
      <c r="J5" s="157"/>
      <c r="K5" s="157"/>
      <c r="L5" s="157"/>
      <c r="M5" s="157"/>
      <c r="N5" s="157"/>
      <c r="O5" s="157"/>
      <c r="P5" s="157"/>
      <c r="Q5" s="157"/>
      <c r="R5" s="157"/>
      <c r="S5" s="157"/>
      <c r="T5" s="157"/>
      <c r="U5" s="157"/>
      <c r="V5" s="157"/>
      <c r="W5" s="157"/>
      <c r="X5" s="157"/>
      <c r="Y5" s="157"/>
      <c r="Z5" s="157"/>
      <c r="AA5" s="159"/>
      <c r="AB5" s="294"/>
    </row>
    <row r="6" spans="1:28" ht="19.350000000000001" customHeight="1" thickBot="1" x14ac:dyDescent="0.3">
      <c r="A6"/>
      <c r="B6" s="3"/>
      <c r="C6" s="3"/>
      <c r="D6" s="296" t="s">
        <v>115</v>
      </c>
      <c r="E6" s="297"/>
      <c r="F6" s="160">
        <v>3</v>
      </c>
      <c r="G6" s="160">
        <v>2</v>
      </c>
      <c r="H6" s="160">
        <v>1</v>
      </c>
      <c r="I6" s="170">
        <v>0</v>
      </c>
      <c r="J6" s="323" t="s">
        <v>359</v>
      </c>
      <c r="K6" s="324"/>
      <c r="L6" s="324"/>
      <c r="M6" s="324"/>
      <c r="N6" s="324"/>
      <c r="O6" s="325"/>
      <c r="P6" s="323" t="s">
        <v>349</v>
      </c>
      <c r="Q6" s="324"/>
      <c r="R6" s="324"/>
      <c r="S6" s="324"/>
      <c r="T6" s="324"/>
      <c r="U6" s="325"/>
      <c r="V6" s="323" t="s">
        <v>350</v>
      </c>
      <c r="W6" s="324"/>
      <c r="X6" s="324"/>
      <c r="Y6" s="324"/>
      <c r="Z6" s="324"/>
      <c r="AA6" s="325"/>
      <c r="AB6" s="295"/>
    </row>
    <row r="7" spans="1:28" ht="15.75" thickBot="1" x14ac:dyDescent="0.3">
      <c r="A7" s="298" t="s">
        <v>250</v>
      </c>
      <c r="B7" s="299"/>
      <c r="C7" s="2"/>
      <c r="D7" s="316" t="s">
        <v>426</v>
      </c>
      <c r="E7" s="317"/>
      <c r="F7" s="317"/>
      <c r="G7" s="317"/>
      <c r="H7" s="317"/>
      <c r="I7" s="13"/>
      <c r="J7" s="326"/>
      <c r="K7" s="327"/>
      <c r="L7" s="327"/>
      <c r="M7" s="327"/>
      <c r="N7" s="327"/>
      <c r="O7" s="328"/>
      <c r="P7" s="332" t="str">
        <f>'Project Information'!$C$16</f>
        <v>Insert name of Alternative 1</v>
      </c>
      <c r="Q7" s="333"/>
      <c r="R7" s="333"/>
      <c r="S7" s="333"/>
      <c r="T7" s="333"/>
      <c r="U7" s="334"/>
      <c r="V7" s="332" t="str">
        <f>'Project Information'!$C$17</f>
        <v>Insert name of Alternative 2</v>
      </c>
      <c r="W7" s="333"/>
      <c r="X7" s="333"/>
      <c r="Y7" s="333"/>
      <c r="Z7" s="333"/>
      <c r="AA7" s="334"/>
      <c r="AB7" s="161"/>
    </row>
    <row r="8" spans="1:28" ht="15.75" thickBot="1" x14ac:dyDescent="0.3">
      <c r="A8" t="s">
        <v>220</v>
      </c>
      <c r="B8" s="3" t="s">
        <v>221</v>
      </c>
      <c r="C8" s="3" t="s">
        <v>221</v>
      </c>
      <c r="D8" s="318"/>
      <c r="E8" s="319"/>
      <c r="F8" s="319"/>
      <c r="G8" s="319"/>
      <c r="H8" s="319"/>
      <c r="I8" s="14" t="s">
        <v>183</v>
      </c>
      <c r="J8" s="8">
        <v>1</v>
      </c>
      <c r="K8" s="6">
        <v>2</v>
      </c>
      <c r="L8" s="6">
        <v>3</v>
      </c>
      <c r="M8" s="6">
        <v>4</v>
      </c>
      <c r="N8" s="6">
        <v>5</v>
      </c>
      <c r="O8" s="7">
        <v>6</v>
      </c>
      <c r="P8" s="8">
        <v>1</v>
      </c>
      <c r="Q8" s="6">
        <v>2</v>
      </c>
      <c r="R8" s="6">
        <v>3</v>
      </c>
      <c r="S8" s="6">
        <v>4</v>
      </c>
      <c r="T8" s="6">
        <v>5</v>
      </c>
      <c r="U8" s="7">
        <v>6</v>
      </c>
      <c r="V8" s="8">
        <v>1</v>
      </c>
      <c r="W8" s="6">
        <v>2</v>
      </c>
      <c r="X8" s="6">
        <v>3</v>
      </c>
      <c r="Y8" s="6">
        <v>4</v>
      </c>
      <c r="Z8" s="6">
        <v>5</v>
      </c>
      <c r="AA8" s="7">
        <v>6</v>
      </c>
      <c r="AB8" s="162"/>
    </row>
    <row r="9" spans="1:28" ht="30" customHeight="1" x14ac:dyDescent="0.25">
      <c r="A9" s="3">
        <f>COUNTIF(J9:O9, "&gt;-1")*IF($F9 = "-", IF($G9 = "-", $H$6, $G$6), $F$6)</f>
        <v>0</v>
      </c>
      <c r="B9" s="3">
        <f t="shared" ref="B9:B21" si="0">COUNTIF(P9:U9, "&gt;-1")*IF($F9 = "-", IF($G9 = "-", $H$6, $G$6), $F$6)</f>
        <v>0</v>
      </c>
      <c r="C9" s="3">
        <f t="shared" ref="C9:C21" si="1">COUNTIF(V9:AA9, "&gt;-1")*IF($F9 = "-", IF($G9 = "-", $H$6, $G$6), $F$6)</f>
        <v>0</v>
      </c>
      <c r="D9" s="314" t="s">
        <v>71</v>
      </c>
      <c r="E9" s="315"/>
      <c r="F9" s="40" t="s">
        <v>164</v>
      </c>
      <c r="G9" s="40" t="s">
        <v>72</v>
      </c>
      <c r="H9" s="40" t="s">
        <v>479</v>
      </c>
      <c r="I9" s="41" t="s">
        <v>64</v>
      </c>
      <c r="J9" s="182"/>
      <c r="K9" s="183"/>
      <c r="L9" s="183"/>
      <c r="M9" s="183"/>
      <c r="N9" s="183"/>
      <c r="O9" s="184"/>
      <c r="P9" s="182"/>
      <c r="Q9" s="183"/>
      <c r="R9" s="183"/>
      <c r="S9" s="183"/>
      <c r="T9" s="183"/>
      <c r="U9" s="184"/>
      <c r="V9" s="182"/>
      <c r="W9" s="183"/>
      <c r="X9" s="183"/>
      <c r="Y9" s="183"/>
      <c r="Z9" s="183"/>
      <c r="AA9" s="184"/>
      <c r="AB9" s="107"/>
    </row>
    <row r="10" spans="1:28" ht="30" customHeight="1" x14ac:dyDescent="0.25">
      <c r="A10" s="3">
        <f t="shared" ref="A10:A21" si="2">COUNTIF(J10:O10, "&gt;-1")*IF($F10 = "-", IF($G10 = "-", $H$6, $G$6), $F$6)</f>
        <v>0</v>
      </c>
      <c r="B10" s="3">
        <f t="shared" si="0"/>
        <v>0</v>
      </c>
      <c r="C10" s="3">
        <f t="shared" si="1"/>
        <v>0</v>
      </c>
      <c r="D10" s="277" t="s">
        <v>48</v>
      </c>
      <c r="E10" s="278"/>
      <c r="F10" s="9" t="s">
        <v>23</v>
      </c>
      <c r="G10" s="9" t="s">
        <v>24</v>
      </c>
      <c r="H10" s="9" t="s">
        <v>73</v>
      </c>
      <c r="I10" s="20" t="s">
        <v>25</v>
      </c>
      <c r="J10" s="77"/>
      <c r="K10" s="78"/>
      <c r="L10" s="78"/>
      <c r="M10" s="78"/>
      <c r="N10" s="78"/>
      <c r="O10" s="79"/>
      <c r="P10" s="77"/>
      <c r="Q10" s="78"/>
      <c r="R10" s="78"/>
      <c r="S10" s="78"/>
      <c r="T10" s="78"/>
      <c r="U10" s="79"/>
      <c r="V10" s="77"/>
      <c r="W10" s="78"/>
      <c r="X10" s="78"/>
      <c r="Y10" s="78"/>
      <c r="Z10" s="78"/>
      <c r="AA10" s="79"/>
      <c r="AB10" s="108"/>
    </row>
    <row r="11" spans="1:28" ht="30" customHeight="1" x14ac:dyDescent="0.25">
      <c r="A11" s="3">
        <f>COUNTIF(J11:O11, "&gt;-1")*IF($F11 = "-", IF($G11 = "-", $H$6, $G$6), $F$6)</f>
        <v>0</v>
      </c>
      <c r="B11" s="3">
        <f t="shared" si="0"/>
        <v>0</v>
      </c>
      <c r="C11" s="3">
        <f t="shared" si="1"/>
        <v>0</v>
      </c>
      <c r="D11" s="320" t="s">
        <v>216</v>
      </c>
      <c r="E11" s="42" t="s">
        <v>191</v>
      </c>
      <c r="F11" s="44" t="s">
        <v>311</v>
      </c>
      <c r="G11" s="44" t="s">
        <v>312</v>
      </c>
      <c r="H11" s="9" t="s">
        <v>51</v>
      </c>
      <c r="I11" s="45" t="s">
        <v>199</v>
      </c>
      <c r="J11" s="77"/>
      <c r="K11" s="78"/>
      <c r="L11" s="78"/>
      <c r="M11" s="78"/>
      <c r="N11" s="78"/>
      <c r="O11" s="79"/>
      <c r="P11" s="77"/>
      <c r="Q11" s="78"/>
      <c r="R11" s="78"/>
      <c r="S11" s="78"/>
      <c r="T11" s="78"/>
      <c r="U11" s="79"/>
      <c r="V11" s="77"/>
      <c r="W11" s="78"/>
      <c r="X11" s="78"/>
      <c r="Y11" s="78"/>
      <c r="Z11" s="78"/>
      <c r="AA11" s="79"/>
      <c r="AB11" s="108"/>
    </row>
    <row r="12" spans="1:28" ht="30" customHeight="1" x14ac:dyDescent="0.25">
      <c r="A12" s="3">
        <f t="shared" ref="A12:A14" si="3">COUNTIF(J12:O12, "&gt;-1")*IF($F12 = "-", IF($G12 = "-", $H$6, $G$6), $F$6)</f>
        <v>0</v>
      </c>
      <c r="B12" s="3">
        <f t="shared" si="0"/>
        <v>0</v>
      </c>
      <c r="C12" s="3">
        <f t="shared" si="1"/>
        <v>0</v>
      </c>
      <c r="D12" s="321"/>
      <c r="E12" s="42" t="s">
        <v>195</v>
      </c>
      <c r="F12" s="9" t="s">
        <v>478</v>
      </c>
      <c r="G12" s="9" t="s">
        <v>477</v>
      </c>
      <c r="H12" s="9" t="s">
        <v>51</v>
      </c>
      <c r="I12" s="20" t="s">
        <v>198</v>
      </c>
      <c r="J12" s="77"/>
      <c r="K12" s="78"/>
      <c r="L12" s="78"/>
      <c r="M12" s="78"/>
      <c r="N12" s="78"/>
      <c r="O12" s="79"/>
      <c r="P12" s="77"/>
      <c r="Q12" s="78"/>
      <c r="R12" s="78"/>
      <c r="S12" s="78"/>
      <c r="T12" s="78"/>
      <c r="U12" s="79"/>
      <c r="V12" s="77"/>
      <c r="W12" s="78"/>
      <c r="X12" s="78"/>
      <c r="Y12" s="78"/>
      <c r="Z12" s="78"/>
      <c r="AA12" s="79"/>
      <c r="AB12" s="108"/>
    </row>
    <row r="13" spans="1:28" ht="42.6" customHeight="1" x14ac:dyDescent="0.25">
      <c r="A13" s="3">
        <f t="shared" si="3"/>
        <v>0</v>
      </c>
      <c r="B13" s="3">
        <f t="shared" si="0"/>
        <v>0</v>
      </c>
      <c r="C13" s="3">
        <f t="shared" si="1"/>
        <v>0</v>
      </c>
      <c r="D13" s="321"/>
      <c r="E13" s="42" t="s">
        <v>194</v>
      </c>
      <c r="F13" s="5" t="s">
        <v>197</v>
      </c>
      <c r="G13" s="5" t="s">
        <v>317</v>
      </c>
      <c r="H13" s="9" t="s">
        <v>51</v>
      </c>
      <c r="I13" s="15" t="s">
        <v>196</v>
      </c>
      <c r="J13" s="77"/>
      <c r="K13" s="78"/>
      <c r="L13" s="78"/>
      <c r="M13" s="78"/>
      <c r="N13" s="78"/>
      <c r="O13" s="79"/>
      <c r="P13" s="77"/>
      <c r="Q13" s="78"/>
      <c r="R13" s="78"/>
      <c r="S13" s="78"/>
      <c r="T13" s="78"/>
      <c r="U13" s="79"/>
      <c r="V13" s="77"/>
      <c r="W13" s="78"/>
      <c r="X13" s="78"/>
      <c r="Y13" s="78"/>
      <c r="Z13" s="78"/>
      <c r="AA13" s="79"/>
      <c r="AB13" s="108"/>
    </row>
    <row r="14" spans="1:28" ht="30" customHeight="1" x14ac:dyDescent="0.25">
      <c r="A14" s="3">
        <f t="shared" si="3"/>
        <v>0</v>
      </c>
      <c r="B14" s="3">
        <f t="shared" si="0"/>
        <v>0</v>
      </c>
      <c r="C14" s="3">
        <f t="shared" si="1"/>
        <v>0</v>
      </c>
      <c r="D14" s="322"/>
      <c r="E14" s="46" t="s">
        <v>192</v>
      </c>
      <c r="F14" s="5" t="s">
        <v>12</v>
      </c>
      <c r="G14" s="9" t="s">
        <v>51</v>
      </c>
      <c r="H14" s="9" t="s">
        <v>51</v>
      </c>
      <c r="I14" s="15" t="s">
        <v>64</v>
      </c>
      <c r="J14" s="80"/>
      <c r="K14" s="81"/>
      <c r="L14" s="81"/>
      <c r="M14" s="81"/>
      <c r="N14" s="81"/>
      <c r="O14" s="82"/>
      <c r="P14" s="80"/>
      <c r="Q14" s="81"/>
      <c r="R14" s="81"/>
      <c r="S14" s="81"/>
      <c r="T14" s="81"/>
      <c r="U14" s="82"/>
      <c r="V14" s="80"/>
      <c r="W14" s="81"/>
      <c r="X14" s="81"/>
      <c r="Y14" s="81"/>
      <c r="Z14" s="81"/>
      <c r="AA14" s="82"/>
      <c r="AB14" s="108"/>
    </row>
    <row r="15" spans="1:28" ht="30" customHeight="1" x14ac:dyDescent="0.25">
      <c r="A15" s="3">
        <f t="shared" si="2"/>
        <v>0</v>
      </c>
      <c r="B15" s="3">
        <f t="shared" si="0"/>
        <v>0</v>
      </c>
      <c r="C15" s="3">
        <f t="shared" si="1"/>
        <v>0</v>
      </c>
      <c r="D15" s="277" t="s">
        <v>26</v>
      </c>
      <c r="E15" s="278"/>
      <c r="F15" s="43" t="s">
        <v>364</v>
      </c>
      <c r="G15" s="44" t="s">
        <v>365</v>
      </c>
      <c r="H15" s="9" t="s">
        <v>51</v>
      </c>
      <c r="I15" s="47" t="s">
        <v>64</v>
      </c>
      <c r="J15" s="77"/>
      <c r="K15" s="78"/>
      <c r="L15" s="78"/>
      <c r="M15" s="78"/>
      <c r="N15" s="78"/>
      <c r="O15" s="79"/>
      <c r="P15" s="77"/>
      <c r="Q15" s="78"/>
      <c r="R15" s="78"/>
      <c r="S15" s="78"/>
      <c r="T15" s="78"/>
      <c r="U15" s="79"/>
      <c r="V15" s="77"/>
      <c r="W15" s="78"/>
      <c r="X15" s="78"/>
      <c r="Y15" s="78"/>
      <c r="Z15" s="78"/>
      <c r="AA15" s="79"/>
      <c r="AB15" s="108"/>
    </row>
    <row r="16" spans="1:28" ht="30" customHeight="1" x14ac:dyDescent="0.25">
      <c r="A16" s="3">
        <f t="shared" si="2"/>
        <v>0</v>
      </c>
      <c r="B16" s="3">
        <f t="shared" si="0"/>
        <v>0</v>
      </c>
      <c r="C16" s="3">
        <f t="shared" si="1"/>
        <v>0</v>
      </c>
      <c r="D16" s="277" t="s">
        <v>27</v>
      </c>
      <c r="E16" s="278"/>
      <c r="F16" s="5" t="s">
        <v>12</v>
      </c>
      <c r="G16" s="9" t="s">
        <v>51</v>
      </c>
      <c r="H16" s="9" t="s">
        <v>51</v>
      </c>
      <c r="I16" s="20" t="s">
        <v>64</v>
      </c>
      <c r="J16" s="80"/>
      <c r="K16" s="81"/>
      <c r="L16" s="81"/>
      <c r="M16" s="81"/>
      <c r="N16" s="81"/>
      <c r="O16" s="82"/>
      <c r="P16" s="80"/>
      <c r="Q16" s="81"/>
      <c r="R16" s="81"/>
      <c r="S16" s="81"/>
      <c r="T16" s="81"/>
      <c r="U16" s="82"/>
      <c r="V16" s="80"/>
      <c r="W16" s="81"/>
      <c r="X16" s="81"/>
      <c r="Y16" s="81"/>
      <c r="Z16" s="81"/>
      <c r="AA16" s="82"/>
      <c r="AB16" s="108"/>
    </row>
    <row r="17" spans="1:28" ht="30" customHeight="1" x14ac:dyDescent="0.25">
      <c r="A17" s="3">
        <f t="shared" si="2"/>
        <v>0</v>
      </c>
      <c r="B17" s="3">
        <f t="shared" si="0"/>
        <v>0</v>
      </c>
      <c r="C17" s="3">
        <f t="shared" si="1"/>
        <v>0</v>
      </c>
      <c r="D17" s="277" t="s">
        <v>28</v>
      </c>
      <c r="E17" s="278"/>
      <c r="F17" s="5" t="s">
        <v>12</v>
      </c>
      <c r="G17" s="9" t="s">
        <v>51</v>
      </c>
      <c r="H17" s="9" t="s">
        <v>51</v>
      </c>
      <c r="I17" s="15" t="s">
        <v>64</v>
      </c>
      <c r="J17" s="80"/>
      <c r="K17" s="81"/>
      <c r="L17" s="81"/>
      <c r="M17" s="81"/>
      <c r="N17" s="81"/>
      <c r="O17" s="82"/>
      <c r="P17" s="80"/>
      <c r="Q17" s="81"/>
      <c r="R17" s="81"/>
      <c r="S17" s="81"/>
      <c r="T17" s="81"/>
      <c r="U17" s="82"/>
      <c r="V17" s="80"/>
      <c r="W17" s="81"/>
      <c r="X17" s="81"/>
      <c r="Y17" s="81"/>
      <c r="Z17" s="81"/>
      <c r="AA17" s="82"/>
      <c r="AB17" s="108"/>
    </row>
    <row r="18" spans="1:28" ht="54.6" customHeight="1" x14ac:dyDescent="0.25">
      <c r="A18" s="3">
        <f t="shared" ref="A18" si="4">COUNTIF(J18:O18, "&gt;-1")*IF($F18 = "-", IF($G18 = "-", $H$6, $G$6), $F$6)</f>
        <v>0</v>
      </c>
      <c r="B18" s="3">
        <f t="shared" si="0"/>
        <v>0</v>
      </c>
      <c r="C18" s="3">
        <f t="shared" si="1"/>
        <v>0</v>
      </c>
      <c r="D18" s="277" t="s">
        <v>289</v>
      </c>
      <c r="E18" s="278"/>
      <c r="F18" s="5" t="s">
        <v>520</v>
      </c>
      <c r="G18" s="9" t="s">
        <v>51</v>
      </c>
      <c r="H18" s="9" t="s">
        <v>51</v>
      </c>
      <c r="I18" s="15" t="s">
        <v>521</v>
      </c>
      <c r="J18" s="80"/>
      <c r="K18" s="81"/>
      <c r="L18" s="81"/>
      <c r="M18" s="81"/>
      <c r="N18" s="81"/>
      <c r="O18" s="82"/>
      <c r="P18" s="80"/>
      <c r="Q18" s="81"/>
      <c r="R18" s="81"/>
      <c r="S18" s="81"/>
      <c r="T18" s="81"/>
      <c r="U18" s="82"/>
      <c r="V18" s="80"/>
      <c r="W18" s="81"/>
      <c r="X18" s="81"/>
      <c r="Y18" s="81"/>
      <c r="Z18" s="81"/>
      <c r="AA18" s="82"/>
      <c r="AB18" s="108"/>
    </row>
    <row r="19" spans="1:28" ht="51" customHeight="1" x14ac:dyDescent="0.25">
      <c r="A19" s="3">
        <f>COUNTIF(J19:O19, "&gt;-1")*IF($F19 = "-", IF($G19 = "-", $H$6, $G$6), $F$6)</f>
        <v>0</v>
      </c>
      <c r="B19" s="3">
        <f t="shared" si="0"/>
        <v>0</v>
      </c>
      <c r="C19" s="3">
        <f t="shared" si="1"/>
        <v>0</v>
      </c>
      <c r="D19" s="277" t="s">
        <v>74</v>
      </c>
      <c r="E19" s="278"/>
      <c r="F19" s="5" t="s">
        <v>303</v>
      </c>
      <c r="G19" s="5" t="s">
        <v>245</v>
      </c>
      <c r="H19" s="5" t="s">
        <v>302</v>
      </c>
      <c r="I19" s="15" t="s">
        <v>75</v>
      </c>
      <c r="J19" s="77"/>
      <c r="K19" s="78"/>
      <c r="L19" s="78"/>
      <c r="M19" s="78"/>
      <c r="N19" s="78"/>
      <c r="O19" s="79"/>
      <c r="P19" s="77"/>
      <c r="Q19" s="78"/>
      <c r="R19" s="78"/>
      <c r="S19" s="78"/>
      <c r="T19" s="78"/>
      <c r="U19" s="79"/>
      <c r="V19" s="77"/>
      <c r="W19" s="78"/>
      <c r="X19" s="78"/>
      <c r="Y19" s="78"/>
      <c r="Z19" s="78"/>
      <c r="AA19" s="79"/>
      <c r="AB19" s="108"/>
    </row>
    <row r="20" spans="1:28" ht="47.1" customHeight="1" x14ac:dyDescent="0.25">
      <c r="A20" s="3">
        <f t="shared" si="2"/>
        <v>0</v>
      </c>
      <c r="B20" s="3">
        <f t="shared" si="0"/>
        <v>0</v>
      </c>
      <c r="C20" s="3">
        <f t="shared" si="1"/>
        <v>0</v>
      </c>
      <c r="D20" s="277" t="s">
        <v>76</v>
      </c>
      <c r="E20" s="278"/>
      <c r="F20" s="5" t="s">
        <v>80</v>
      </c>
      <c r="G20" s="5" t="s">
        <v>438</v>
      </c>
      <c r="H20" s="5" t="s">
        <v>79</v>
      </c>
      <c r="I20" s="15" t="s">
        <v>77</v>
      </c>
      <c r="J20" s="77"/>
      <c r="K20" s="78"/>
      <c r="L20" s="78"/>
      <c r="M20" s="78"/>
      <c r="N20" s="78"/>
      <c r="O20" s="79"/>
      <c r="P20" s="77"/>
      <c r="Q20" s="78"/>
      <c r="R20" s="78"/>
      <c r="S20" s="78"/>
      <c r="T20" s="78"/>
      <c r="U20" s="79"/>
      <c r="V20" s="77"/>
      <c r="W20" s="78"/>
      <c r="X20" s="78"/>
      <c r="Y20" s="78"/>
      <c r="Z20" s="78"/>
      <c r="AA20" s="79"/>
      <c r="AB20" s="108"/>
    </row>
    <row r="21" spans="1:28" ht="30" customHeight="1" x14ac:dyDescent="0.25">
      <c r="A21" s="3">
        <f t="shared" si="2"/>
        <v>0</v>
      </c>
      <c r="B21" s="3">
        <f t="shared" si="0"/>
        <v>0</v>
      </c>
      <c r="C21" s="3">
        <f t="shared" si="1"/>
        <v>0</v>
      </c>
      <c r="D21" s="277" t="s">
        <v>84</v>
      </c>
      <c r="E21" s="278"/>
      <c r="F21" s="5" t="s">
        <v>80</v>
      </c>
      <c r="G21" s="5" t="s">
        <v>89</v>
      </c>
      <c r="H21" s="5" t="s">
        <v>90</v>
      </c>
      <c r="I21" s="15" t="s">
        <v>79</v>
      </c>
      <c r="J21" s="77"/>
      <c r="K21" s="78"/>
      <c r="L21" s="78"/>
      <c r="M21" s="78"/>
      <c r="N21" s="78"/>
      <c r="O21" s="79"/>
      <c r="P21" s="77"/>
      <c r="Q21" s="78"/>
      <c r="R21" s="78"/>
      <c r="S21" s="78"/>
      <c r="T21" s="78"/>
      <c r="U21" s="79"/>
      <c r="V21" s="77"/>
      <c r="W21" s="78"/>
      <c r="X21" s="78"/>
      <c r="Y21" s="78"/>
      <c r="Z21" s="78"/>
      <c r="AA21" s="79"/>
      <c r="AB21" s="108"/>
    </row>
    <row r="22" spans="1:28" ht="30" customHeight="1" x14ac:dyDescent="0.25">
      <c r="A22" s="3">
        <f t="shared" ref="A22:A23" si="5">COUNTIF(J22:O22, "&gt;-1")*IF($F22 = "-", IF($G22 = "-", $H$6, $G$6), $F$6)</f>
        <v>0</v>
      </c>
      <c r="B22" s="3">
        <f t="shared" ref="B22" si="6">COUNTIF(P22:U22, "&gt;-1")*IF($F22 = "-", IF($G22 = "-", $H$6, $G$6), $F$6)</f>
        <v>0</v>
      </c>
      <c r="C22" s="3">
        <f t="shared" ref="C22" si="7">COUNTIF(V22:AA22, "&gt;-1")*IF($F22 = "-", IF($G22 = "-", $H$6, $G$6), $F$6)</f>
        <v>0</v>
      </c>
      <c r="D22" s="277" t="s">
        <v>29</v>
      </c>
      <c r="E22" s="278"/>
      <c r="F22" s="5" t="s">
        <v>12</v>
      </c>
      <c r="G22" s="5" t="s">
        <v>51</v>
      </c>
      <c r="H22" s="5" t="s">
        <v>51</v>
      </c>
      <c r="I22" s="20" t="s">
        <v>64</v>
      </c>
      <c r="J22" s="80"/>
      <c r="K22" s="81"/>
      <c r="L22" s="81"/>
      <c r="M22" s="81"/>
      <c r="N22" s="81"/>
      <c r="O22" s="82"/>
      <c r="P22" s="80"/>
      <c r="Q22" s="81"/>
      <c r="R22" s="81"/>
      <c r="S22" s="81"/>
      <c r="T22" s="81"/>
      <c r="U22" s="82"/>
      <c r="V22" s="80"/>
      <c r="W22" s="81"/>
      <c r="X22" s="81"/>
      <c r="Y22" s="81"/>
      <c r="Z22" s="81"/>
      <c r="AA22" s="82"/>
      <c r="AB22" s="108"/>
    </row>
    <row r="23" spans="1:28" ht="30" customHeight="1" thickBot="1" x14ac:dyDescent="0.3">
      <c r="A23" s="3">
        <f t="shared" si="5"/>
        <v>0</v>
      </c>
      <c r="B23" s="3">
        <f>COUNTIF(P23:U23, "&gt;-1")*IF($F23 = "-", IF($G23 = "-", $H$6, $G$6), $F$6)</f>
        <v>0</v>
      </c>
      <c r="C23" s="3">
        <f>COUNTIF(V23:AA23, "&gt;-1")*IF($F23 = "-", IF($G23 = "-", $H$6, $G$6), $F$6)</f>
        <v>0</v>
      </c>
      <c r="D23" s="277" t="s">
        <v>42</v>
      </c>
      <c r="E23" s="278"/>
      <c r="F23" s="5" t="s">
        <v>523</v>
      </c>
      <c r="G23" s="9" t="s">
        <v>51</v>
      </c>
      <c r="H23" s="5" t="s">
        <v>522</v>
      </c>
      <c r="I23" s="15" t="s">
        <v>148</v>
      </c>
      <c r="J23" s="329"/>
      <c r="K23" s="330"/>
      <c r="L23" s="330"/>
      <c r="M23" s="330"/>
      <c r="N23" s="330"/>
      <c r="O23" s="331"/>
      <c r="P23" s="329"/>
      <c r="Q23" s="330"/>
      <c r="R23" s="330"/>
      <c r="S23" s="330"/>
      <c r="T23" s="330"/>
      <c r="U23" s="331"/>
      <c r="V23" s="329"/>
      <c r="W23" s="330"/>
      <c r="X23" s="330"/>
      <c r="Y23" s="330"/>
      <c r="Z23" s="330"/>
      <c r="AA23" s="331"/>
      <c r="AB23" s="108"/>
    </row>
    <row r="24" spans="1:28" ht="30" customHeight="1" thickTop="1" x14ac:dyDescent="0.25">
      <c r="A24" s="32">
        <f>SUM(A9:A23)</f>
        <v>0</v>
      </c>
      <c r="B24" s="32">
        <f>SUM(B9:B23)</f>
        <v>0</v>
      </c>
      <c r="C24" s="32">
        <f>SUM(C9:C23)</f>
        <v>0</v>
      </c>
      <c r="D24" s="358" t="s">
        <v>427</v>
      </c>
      <c r="E24" s="359"/>
      <c r="F24" s="359"/>
      <c r="G24" s="359"/>
      <c r="H24" s="359"/>
      <c r="I24" s="359"/>
      <c r="J24" s="285">
        <f>IFERROR(SUM(J9:O23)/A24*100, 0)</f>
        <v>0</v>
      </c>
      <c r="K24" s="286"/>
      <c r="L24" s="286"/>
      <c r="M24" s="286"/>
      <c r="N24" s="286"/>
      <c r="O24" s="287"/>
      <c r="P24" s="285">
        <f>IFERROR(SUM(P9:U23)/B24*100, 0)</f>
        <v>0</v>
      </c>
      <c r="Q24" s="286"/>
      <c r="R24" s="286"/>
      <c r="S24" s="286"/>
      <c r="T24" s="286"/>
      <c r="U24" s="287"/>
      <c r="V24" s="285">
        <f>IFERROR(SUM(V9:AA23)/C24*100, 0)</f>
        <v>0</v>
      </c>
      <c r="W24" s="286"/>
      <c r="X24" s="286"/>
      <c r="Y24" s="286"/>
      <c r="Z24" s="286"/>
      <c r="AA24" s="287"/>
      <c r="AB24" s="176" t="s">
        <v>102</v>
      </c>
    </row>
    <row r="25" spans="1:28" ht="30" customHeight="1" thickBot="1" x14ac:dyDescent="0.3">
      <c r="A25" s="32"/>
      <c r="B25" s="32"/>
      <c r="C25" s="32"/>
      <c r="D25" s="360"/>
      <c r="E25" s="361"/>
      <c r="F25" s="361"/>
      <c r="G25" s="361"/>
      <c r="H25" s="361"/>
      <c r="I25" s="361"/>
      <c r="J25" s="341">
        <f>Results!D8</f>
        <v>1</v>
      </c>
      <c r="K25" s="342"/>
      <c r="L25" s="342"/>
      <c r="M25" s="342"/>
      <c r="N25" s="342"/>
      <c r="O25" s="343"/>
      <c r="P25" s="341">
        <f>Results!F8</f>
        <v>1</v>
      </c>
      <c r="Q25" s="342"/>
      <c r="R25" s="342"/>
      <c r="S25" s="342"/>
      <c r="T25" s="342"/>
      <c r="U25" s="343"/>
      <c r="V25" s="341">
        <f>Results!H8</f>
        <v>1</v>
      </c>
      <c r="W25" s="342"/>
      <c r="X25" s="342"/>
      <c r="Y25" s="342"/>
      <c r="Z25" s="342"/>
      <c r="AA25" s="343"/>
      <c r="AB25" s="177"/>
    </row>
    <row r="26" spans="1:28" ht="14.45" customHeight="1" x14ac:dyDescent="0.25">
      <c r="A26"/>
      <c r="B26" s="3"/>
      <c r="C26" s="3"/>
      <c r="D26" s="316" t="s">
        <v>424</v>
      </c>
      <c r="E26" s="317"/>
      <c r="F26" s="317"/>
      <c r="G26" s="317"/>
      <c r="H26" s="317"/>
      <c r="I26" s="13"/>
      <c r="J26" s="310" t="str">
        <f>J$6</f>
        <v>Existing (No Build)</v>
      </c>
      <c r="K26" s="308"/>
      <c r="L26" s="308"/>
      <c r="M26" s="308"/>
      <c r="N26" s="308"/>
      <c r="O26" s="309"/>
      <c r="P26" s="335" t="str">
        <f>P$6</f>
        <v>Proposed - Alternative 1</v>
      </c>
      <c r="Q26" s="336"/>
      <c r="R26" s="336"/>
      <c r="S26" s="336"/>
      <c r="T26" s="336"/>
      <c r="U26" s="337"/>
      <c r="V26" s="308" t="str">
        <f>V$6</f>
        <v>Proposed - Alternative 2</v>
      </c>
      <c r="W26" s="308"/>
      <c r="X26" s="308"/>
      <c r="Y26" s="308"/>
      <c r="Z26" s="308"/>
      <c r="AA26" s="309"/>
      <c r="AB26" s="99"/>
    </row>
    <row r="27" spans="1:28" x14ac:dyDescent="0.25">
      <c r="A27"/>
      <c r="B27" s="3"/>
      <c r="C27" s="3"/>
      <c r="D27" s="348"/>
      <c r="E27" s="349"/>
      <c r="F27" s="349"/>
      <c r="G27" s="349"/>
      <c r="H27" s="349"/>
      <c r="I27" s="14" t="s">
        <v>183</v>
      </c>
      <c r="J27" s="8">
        <f>J$8</f>
        <v>1</v>
      </c>
      <c r="K27" s="6">
        <f t="shared" ref="K27:AA27" si="8">K$8</f>
        <v>2</v>
      </c>
      <c r="L27" s="6">
        <f t="shared" si="8"/>
        <v>3</v>
      </c>
      <c r="M27" s="6">
        <f t="shared" si="8"/>
        <v>4</v>
      </c>
      <c r="N27" s="6">
        <f t="shared" si="8"/>
        <v>5</v>
      </c>
      <c r="O27" s="7">
        <f t="shared" si="8"/>
        <v>6</v>
      </c>
      <c r="P27" s="8">
        <f t="shared" si="8"/>
        <v>1</v>
      </c>
      <c r="Q27" s="6">
        <f t="shared" si="8"/>
        <v>2</v>
      </c>
      <c r="R27" s="6">
        <f t="shared" si="8"/>
        <v>3</v>
      </c>
      <c r="S27" s="6">
        <f t="shared" si="8"/>
        <v>4</v>
      </c>
      <c r="T27" s="6">
        <f t="shared" si="8"/>
        <v>5</v>
      </c>
      <c r="U27" s="7">
        <f t="shared" si="8"/>
        <v>6</v>
      </c>
      <c r="V27" s="6">
        <f t="shared" si="8"/>
        <v>1</v>
      </c>
      <c r="W27" s="6">
        <f t="shared" si="8"/>
        <v>2</v>
      </c>
      <c r="X27" s="6">
        <f t="shared" si="8"/>
        <v>3</v>
      </c>
      <c r="Y27" s="6">
        <f t="shared" si="8"/>
        <v>4</v>
      </c>
      <c r="Z27" s="6">
        <f t="shared" si="8"/>
        <v>5</v>
      </c>
      <c r="AA27" s="6">
        <f t="shared" si="8"/>
        <v>6</v>
      </c>
      <c r="AB27" s="97"/>
    </row>
    <row r="28" spans="1:28" ht="42.95" customHeight="1" x14ac:dyDescent="0.25">
      <c r="A28" s="3">
        <f>COUNTIF(J28:O28, "&gt;-1")*IF($F28 = "-", IF($G28 = "-", $H$6, $G$6), $F$6)</f>
        <v>0</v>
      </c>
      <c r="B28" s="3">
        <f t="shared" ref="B28:B32" si="9">COUNTIF(P28:U28, "&gt;-1")*IF($F28 = "-", IF($G28 = "-", $H$6, $G$6), $F$6)</f>
        <v>0</v>
      </c>
      <c r="C28" s="3">
        <f t="shared" ref="C28:C32" si="10">COUNTIF(V28:AA28, "&gt;-1")*IF($F28 = "-", IF($G28 = "-", $H$6, $G$6), $F$6)</f>
        <v>0</v>
      </c>
      <c r="D28" s="356" t="s">
        <v>30</v>
      </c>
      <c r="E28" s="357"/>
      <c r="F28" s="5" t="s">
        <v>473</v>
      </c>
      <c r="G28" s="5" t="s">
        <v>472</v>
      </c>
      <c r="H28" s="5" t="s">
        <v>81</v>
      </c>
      <c r="I28" s="15" t="s">
        <v>82</v>
      </c>
      <c r="J28" s="77"/>
      <c r="K28" s="78"/>
      <c r="L28" s="78"/>
      <c r="M28" s="78"/>
      <c r="N28" s="78"/>
      <c r="O28" s="79"/>
      <c r="P28" s="77"/>
      <c r="Q28" s="78"/>
      <c r="R28" s="78"/>
      <c r="S28" s="78"/>
      <c r="T28" s="78"/>
      <c r="U28" s="79"/>
      <c r="V28" s="109"/>
      <c r="W28" s="78"/>
      <c r="X28" s="78"/>
      <c r="Y28" s="78"/>
      <c r="Z28" s="78"/>
      <c r="AA28" s="79"/>
      <c r="AB28" s="98" t="s">
        <v>466</v>
      </c>
    </row>
    <row r="29" spans="1:28" ht="51" customHeight="1" x14ac:dyDescent="0.25">
      <c r="A29" s="3">
        <f t="shared" ref="A29:A35" si="11">COUNTIF(J29:O29, "&gt;-1")*IF($F29 = "-", IF($G29 = "-", $H$6, $G$6), $F$6)</f>
        <v>0</v>
      </c>
      <c r="B29" s="3">
        <f t="shared" si="9"/>
        <v>0</v>
      </c>
      <c r="C29" s="3">
        <f t="shared" si="10"/>
        <v>0</v>
      </c>
      <c r="D29" s="356" t="s">
        <v>76</v>
      </c>
      <c r="E29" s="357"/>
      <c r="F29" s="5" t="s">
        <v>80</v>
      </c>
      <c r="G29" s="5" t="s">
        <v>413</v>
      </c>
      <c r="H29" s="5" t="s">
        <v>366</v>
      </c>
      <c r="I29" s="15" t="s">
        <v>83</v>
      </c>
      <c r="J29" s="77"/>
      <c r="K29" s="78"/>
      <c r="L29" s="78"/>
      <c r="M29" s="78"/>
      <c r="N29" s="78"/>
      <c r="O29" s="79"/>
      <c r="P29" s="77"/>
      <c r="Q29" s="78"/>
      <c r="R29" s="78"/>
      <c r="S29" s="78"/>
      <c r="T29" s="78"/>
      <c r="U29" s="79"/>
      <c r="V29" s="109"/>
      <c r="W29" s="78"/>
      <c r="X29" s="78"/>
      <c r="Y29" s="78"/>
      <c r="Z29" s="78"/>
      <c r="AA29" s="79"/>
      <c r="AB29" s="97" t="s">
        <v>468</v>
      </c>
    </row>
    <row r="30" spans="1:28" ht="30" customHeight="1" x14ac:dyDescent="0.25">
      <c r="A30" s="3">
        <f t="shared" si="11"/>
        <v>0</v>
      </c>
      <c r="B30" s="3">
        <f t="shared" si="9"/>
        <v>0</v>
      </c>
      <c r="C30" s="3">
        <f t="shared" si="10"/>
        <v>0</v>
      </c>
      <c r="D30" s="356" t="s">
        <v>84</v>
      </c>
      <c r="E30" s="357"/>
      <c r="F30" s="5" t="s">
        <v>80</v>
      </c>
      <c r="G30" s="5" t="s">
        <v>78</v>
      </c>
      <c r="H30" s="5" t="s">
        <v>367</v>
      </c>
      <c r="I30" s="15" t="s">
        <v>79</v>
      </c>
      <c r="J30" s="77"/>
      <c r="K30" s="78"/>
      <c r="L30" s="78"/>
      <c r="M30" s="78"/>
      <c r="N30" s="78"/>
      <c r="O30" s="79"/>
      <c r="P30" s="77"/>
      <c r="Q30" s="78"/>
      <c r="R30" s="78"/>
      <c r="S30" s="78"/>
      <c r="T30" s="78"/>
      <c r="U30" s="79"/>
      <c r="V30" s="109"/>
      <c r="W30" s="78"/>
      <c r="X30" s="78"/>
      <c r="Y30" s="78"/>
      <c r="Z30" s="78"/>
      <c r="AA30" s="79"/>
      <c r="AB30" s="97" t="s">
        <v>467</v>
      </c>
    </row>
    <row r="31" spans="1:28" ht="30" customHeight="1" x14ac:dyDescent="0.25">
      <c r="A31" s="3">
        <f t="shared" si="11"/>
        <v>0</v>
      </c>
      <c r="B31" s="3">
        <f t="shared" si="9"/>
        <v>0</v>
      </c>
      <c r="C31" s="3">
        <f t="shared" si="10"/>
        <v>0</v>
      </c>
      <c r="D31" s="356" t="s">
        <v>31</v>
      </c>
      <c r="E31" s="357"/>
      <c r="F31" s="5" t="s">
        <v>85</v>
      </c>
      <c r="G31" s="5" t="s">
        <v>32</v>
      </c>
      <c r="H31" s="16" t="s">
        <v>51</v>
      </c>
      <c r="I31" s="15" t="s">
        <v>64</v>
      </c>
      <c r="J31" s="88"/>
      <c r="K31" s="78"/>
      <c r="L31" s="78"/>
      <c r="M31" s="78"/>
      <c r="N31" s="78"/>
      <c r="O31" s="109"/>
      <c r="P31" s="88"/>
      <c r="Q31" s="78"/>
      <c r="R31" s="78"/>
      <c r="S31" s="78"/>
      <c r="T31" s="78"/>
      <c r="U31" s="109"/>
      <c r="V31" s="88"/>
      <c r="W31" s="78"/>
      <c r="X31" s="78"/>
      <c r="Y31" s="78"/>
      <c r="Z31" s="78"/>
      <c r="AA31" s="109"/>
      <c r="AB31" s="96"/>
    </row>
    <row r="32" spans="1:28" ht="30" x14ac:dyDescent="0.25">
      <c r="A32" s="3">
        <f t="shared" si="11"/>
        <v>0</v>
      </c>
      <c r="B32" s="3">
        <f t="shared" si="9"/>
        <v>0</v>
      </c>
      <c r="C32" s="3">
        <f t="shared" si="10"/>
        <v>0</v>
      </c>
      <c r="D32" s="356" t="s">
        <v>86</v>
      </c>
      <c r="E32" s="357"/>
      <c r="F32" s="5" t="s">
        <v>87</v>
      </c>
      <c r="G32" s="5" t="s">
        <v>33</v>
      </c>
      <c r="H32" s="16" t="s">
        <v>51</v>
      </c>
      <c r="I32" s="15" t="s">
        <v>34</v>
      </c>
      <c r="J32" s="88"/>
      <c r="K32" s="78"/>
      <c r="L32" s="78"/>
      <c r="M32" s="78"/>
      <c r="N32" s="78"/>
      <c r="O32" s="109"/>
      <c r="P32" s="88"/>
      <c r="Q32" s="78"/>
      <c r="R32" s="78"/>
      <c r="S32" s="78"/>
      <c r="T32" s="78"/>
      <c r="U32" s="109"/>
      <c r="V32" s="88"/>
      <c r="W32" s="78"/>
      <c r="X32" s="78"/>
      <c r="Y32" s="78"/>
      <c r="Z32" s="78"/>
      <c r="AA32" s="109"/>
      <c r="AB32" s="96"/>
    </row>
    <row r="33" spans="1:28" ht="45" x14ac:dyDescent="0.25">
      <c r="A33" s="3">
        <f>COUNTIF(J33:O33, "&gt;-1")*IF($F33 = "-", IF($G33 = "-", $H$6, $G$6), $F$6)</f>
        <v>0</v>
      </c>
      <c r="B33" s="3">
        <f>COUNTIF(P33:U33, "&gt;-1")*IF($F33 = "-", IF($G33 = "-", $H$6, $G$6), $F$6)</f>
        <v>0</v>
      </c>
      <c r="C33" s="3">
        <f>COUNTIF(V33:AA33, "&gt;-1")*IF($F33 = "-", IF($G33 = "-", $H$6, $G$6), $F$6)</f>
        <v>0</v>
      </c>
      <c r="D33" s="356" t="s">
        <v>35</v>
      </c>
      <c r="E33" s="357"/>
      <c r="F33" s="5" t="s">
        <v>465</v>
      </c>
      <c r="G33" s="5" t="s">
        <v>36</v>
      </c>
      <c r="H33" s="16" t="s">
        <v>51</v>
      </c>
      <c r="I33" s="15" t="s">
        <v>64</v>
      </c>
      <c r="J33" s="88"/>
      <c r="K33" s="78"/>
      <c r="L33" s="78"/>
      <c r="M33" s="78"/>
      <c r="N33" s="78"/>
      <c r="O33" s="109"/>
      <c r="P33" s="88"/>
      <c r="Q33" s="78"/>
      <c r="R33" s="78"/>
      <c r="S33" s="78"/>
      <c r="T33" s="78"/>
      <c r="U33" s="109"/>
      <c r="V33" s="88"/>
      <c r="W33" s="78"/>
      <c r="X33" s="78"/>
      <c r="Y33" s="78"/>
      <c r="Z33" s="78"/>
      <c r="AA33" s="109"/>
      <c r="AB33" s="96"/>
    </row>
    <row r="34" spans="1:28" ht="60" x14ac:dyDescent="0.25">
      <c r="A34" s="3">
        <f>COUNTIF(J34:O34, "&gt;-1")*IF($F34 = "-", IF($G34 = "-", $H$6, $G$6), $F$6)</f>
        <v>0</v>
      </c>
      <c r="B34" s="3">
        <f>COUNTIF(P34:U34, "&gt;-1")*IF($F34 = "-", IF($G34 = "-", $H$6, $G$6), $F$6)</f>
        <v>0</v>
      </c>
      <c r="C34" s="3">
        <f>COUNTIF(V34:AA34, "&gt;-1")*IF($F34 = "-", IF($G34 = "-", $H$6, $G$6), $F$6)</f>
        <v>0</v>
      </c>
      <c r="D34" s="356" t="s">
        <v>141</v>
      </c>
      <c r="E34" s="357"/>
      <c r="F34" s="5" t="s">
        <v>469</v>
      </c>
      <c r="G34" s="16" t="s">
        <v>51</v>
      </c>
      <c r="H34" s="5" t="s">
        <v>470</v>
      </c>
      <c r="I34" s="15" t="s">
        <v>331</v>
      </c>
      <c r="J34" s="311"/>
      <c r="K34" s="312"/>
      <c r="L34" s="312"/>
      <c r="M34" s="312"/>
      <c r="N34" s="312"/>
      <c r="O34" s="313"/>
      <c r="P34" s="311"/>
      <c r="Q34" s="312"/>
      <c r="R34" s="312"/>
      <c r="S34" s="312"/>
      <c r="T34" s="312"/>
      <c r="U34" s="313"/>
      <c r="V34" s="311"/>
      <c r="W34" s="312"/>
      <c r="X34" s="312"/>
      <c r="Y34" s="312"/>
      <c r="Z34" s="312"/>
      <c r="AA34" s="313"/>
      <c r="AB34" s="97" t="s">
        <v>471</v>
      </c>
    </row>
    <row r="35" spans="1:28" ht="30.75" thickBot="1" x14ac:dyDescent="0.3">
      <c r="A35" s="3">
        <f t="shared" si="11"/>
        <v>0</v>
      </c>
      <c r="B35" s="3">
        <f>COUNTIF(P35:U35, "&gt;-1")*IF($F35 = "-", IF($G35 = "-", $H$6, $G$6), $F$6)</f>
        <v>0</v>
      </c>
      <c r="C35" s="3">
        <f>COUNTIF(V35:AA35, "&gt;-1")*IF($F35 = "-", IF($G35 = "-", $H$6, $G$6), $F$6)</f>
        <v>0</v>
      </c>
      <c r="D35" s="356" t="s">
        <v>142</v>
      </c>
      <c r="E35" s="357"/>
      <c r="F35" s="17" t="s">
        <v>144</v>
      </c>
      <c r="G35" s="17" t="s">
        <v>143</v>
      </c>
      <c r="H35" s="16" t="s">
        <v>51</v>
      </c>
      <c r="I35" s="15" t="s">
        <v>332</v>
      </c>
      <c r="J35" s="338"/>
      <c r="K35" s="339"/>
      <c r="L35" s="339"/>
      <c r="M35" s="339"/>
      <c r="N35" s="339"/>
      <c r="O35" s="340"/>
      <c r="P35" s="338"/>
      <c r="Q35" s="339"/>
      <c r="R35" s="339"/>
      <c r="S35" s="339"/>
      <c r="T35" s="339"/>
      <c r="U35" s="340"/>
      <c r="V35" s="338"/>
      <c r="W35" s="339"/>
      <c r="X35" s="339"/>
      <c r="Y35" s="339"/>
      <c r="Z35" s="339"/>
      <c r="AA35" s="340"/>
      <c r="AB35" s="96"/>
    </row>
    <row r="36" spans="1:28" ht="30" customHeight="1" thickTop="1" x14ac:dyDescent="0.25">
      <c r="A36" s="32">
        <f>SUM(A28:A35)</f>
        <v>0</v>
      </c>
      <c r="B36" s="32">
        <f>SUM(B28:B35)</f>
        <v>0</v>
      </c>
      <c r="C36" s="32">
        <f>SUM(C28:C35)</f>
        <v>0</v>
      </c>
      <c r="D36" s="358" t="s">
        <v>425</v>
      </c>
      <c r="E36" s="359"/>
      <c r="F36" s="359"/>
      <c r="G36" s="359"/>
      <c r="H36" s="359"/>
      <c r="I36" s="359"/>
      <c r="J36" s="300">
        <f>IFERROR(SUM(J28:O35)/A36*100,0)</f>
        <v>0</v>
      </c>
      <c r="K36" s="301"/>
      <c r="L36" s="301"/>
      <c r="M36" s="301"/>
      <c r="N36" s="301"/>
      <c r="O36" s="302"/>
      <c r="P36" s="300">
        <f>IFERROR(SUM(P28:U35)/B36*100,0)</f>
        <v>0</v>
      </c>
      <c r="Q36" s="301"/>
      <c r="R36" s="301"/>
      <c r="S36" s="301"/>
      <c r="T36" s="301"/>
      <c r="U36" s="302">
        <f>SUM(U28:U33)</f>
        <v>0</v>
      </c>
      <c r="V36" s="301">
        <f>IFERROR(SUM(V28:AA35)/C36*100,0)</f>
        <v>0</v>
      </c>
      <c r="W36" s="301"/>
      <c r="X36" s="301"/>
      <c r="Y36" s="301"/>
      <c r="Z36" s="301"/>
      <c r="AA36" s="301">
        <f>SUM(AA28:AA33)</f>
        <v>0</v>
      </c>
      <c r="AB36" s="97" t="s">
        <v>102</v>
      </c>
    </row>
    <row r="37" spans="1:28" ht="30" customHeight="1" thickBot="1" x14ac:dyDescent="0.3">
      <c r="A37" s="32"/>
      <c r="B37" s="32"/>
      <c r="C37" s="32"/>
      <c r="D37" s="360"/>
      <c r="E37" s="361"/>
      <c r="F37" s="361"/>
      <c r="G37" s="361"/>
      <c r="H37" s="361"/>
      <c r="I37" s="361"/>
      <c r="J37" s="271">
        <f>Results!D9</f>
        <v>1</v>
      </c>
      <c r="K37" s="272"/>
      <c r="L37" s="272"/>
      <c r="M37" s="272"/>
      <c r="N37" s="272"/>
      <c r="O37" s="273"/>
      <c r="P37" s="271">
        <f>Results!F9</f>
        <v>1</v>
      </c>
      <c r="Q37" s="272"/>
      <c r="R37" s="272"/>
      <c r="S37" s="272"/>
      <c r="T37" s="272"/>
      <c r="U37" s="273"/>
      <c r="V37" s="272">
        <f>Results!H9</f>
        <v>1</v>
      </c>
      <c r="W37" s="272"/>
      <c r="X37" s="272"/>
      <c r="Y37" s="272"/>
      <c r="Z37" s="272"/>
      <c r="AA37" s="272"/>
      <c r="AB37" s="100"/>
    </row>
    <row r="38" spans="1:28" ht="15" customHeight="1" x14ac:dyDescent="0.25">
      <c r="A38"/>
      <c r="B38" s="3"/>
      <c r="C38" s="3"/>
      <c r="D38" s="316" t="s">
        <v>422</v>
      </c>
      <c r="E38" s="317"/>
      <c r="F38" s="317"/>
      <c r="G38" s="317"/>
      <c r="H38" s="317"/>
      <c r="I38" s="13"/>
      <c r="J38" s="310" t="str">
        <f>J$6</f>
        <v>Existing (No Build)</v>
      </c>
      <c r="K38" s="308"/>
      <c r="L38" s="308"/>
      <c r="M38" s="308"/>
      <c r="N38" s="308"/>
      <c r="O38" s="309"/>
      <c r="P38" s="310" t="str">
        <f>P$6</f>
        <v>Proposed - Alternative 1</v>
      </c>
      <c r="Q38" s="308"/>
      <c r="R38" s="308"/>
      <c r="S38" s="308"/>
      <c r="T38" s="308"/>
      <c r="U38" s="309"/>
      <c r="V38" s="310" t="str">
        <f>V$6</f>
        <v>Proposed - Alternative 2</v>
      </c>
      <c r="W38" s="308"/>
      <c r="X38" s="308"/>
      <c r="Y38" s="308"/>
      <c r="Z38" s="308"/>
      <c r="AA38" s="309"/>
      <c r="AB38" s="292" t="s">
        <v>20</v>
      </c>
    </row>
    <row r="39" spans="1:28" ht="15" customHeight="1" x14ac:dyDescent="0.25">
      <c r="A39"/>
      <c r="B39" s="3"/>
      <c r="C39" s="3"/>
      <c r="D39" s="348"/>
      <c r="E39" s="349"/>
      <c r="F39" s="349"/>
      <c r="G39" s="349"/>
      <c r="H39" s="349"/>
      <c r="I39" s="14" t="s">
        <v>183</v>
      </c>
      <c r="J39" s="8">
        <f>J$8</f>
        <v>1</v>
      </c>
      <c r="K39" s="6">
        <f t="shared" ref="K39:AA39" si="12">K$8</f>
        <v>2</v>
      </c>
      <c r="L39" s="6">
        <f t="shared" si="12"/>
        <v>3</v>
      </c>
      <c r="M39" s="6">
        <f t="shared" si="12"/>
        <v>4</v>
      </c>
      <c r="N39" s="6">
        <f t="shared" si="12"/>
        <v>5</v>
      </c>
      <c r="O39" s="7">
        <f t="shared" si="12"/>
        <v>6</v>
      </c>
      <c r="P39" s="8">
        <f t="shared" si="12"/>
        <v>1</v>
      </c>
      <c r="Q39" s="6">
        <f t="shared" si="12"/>
        <v>2</v>
      </c>
      <c r="R39" s="6">
        <f t="shared" si="12"/>
        <v>3</v>
      </c>
      <c r="S39" s="6">
        <f t="shared" si="12"/>
        <v>4</v>
      </c>
      <c r="T39" s="6">
        <f t="shared" si="12"/>
        <v>5</v>
      </c>
      <c r="U39" s="7">
        <f t="shared" si="12"/>
        <v>6</v>
      </c>
      <c r="V39" s="8">
        <f t="shared" si="12"/>
        <v>1</v>
      </c>
      <c r="W39" s="6">
        <f t="shared" si="12"/>
        <v>2</v>
      </c>
      <c r="X39" s="6">
        <f t="shared" si="12"/>
        <v>3</v>
      </c>
      <c r="Y39" s="6">
        <f t="shared" si="12"/>
        <v>4</v>
      </c>
      <c r="Z39" s="6">
        <f t="shared" si="12"/>
        <v>5</v>
      </c>
      <c r="AA39" s="7">
        <f t="shared" si="12"/>
        <v>6</v>
      </c>
      <c r="AB39" s="267"/>
    </row>
    <row r="40" spans="1:28" ht="30" customHeight="1" x14ac:dyDescent="0.25">
      <c r="A40" s="3">
        <f>COUNTIF(J40:O40, "&gt;-1")*IF($F40 = "-", IF($G40 = "-", $H$6, $G$6), $F$6)</f>
        <v>0</v>
      </c>
      <c r="B40" s="3">
        <f t="shared" ref="B40:B45" si="13">COUNTIF(P40:U40, "&gt;-1")*IF($F40 = "-", IF($G40 = "-", $H$6, $G$6), $F$6)</f>
        <v>0</v>
      </c>
      <c r="C40" s="3">
        <f t="shared" ref="C40:C45" si="14">COUNTIF(V40:AA40, "&gt;-1")*IF($F40 = "-", IF($G40 = "-", $H$6, $G$6), $F$6)</f>
        <v>0</v>
      </c>
      <c r="D40" s="350" t="s">
        <v>133</v>
      </c>
      <c r="E40" s="351"/>
      <c r="F40" s="5" t="s">
        <v>134</v>
      </c>
      <c r="G40" s="9" t="s">
        <v>136</v>
      </c>
      <c r="H40" s="9" t="s">
        <v>132</v>
      </c>
      <c r="I40" s="20" t="s">
        <v>21</v>
      </c>
      <c r="J40" s="77"/>
      <c r="K40" s="78"/>
      <c r="L40" s="78"/>
      <c r="M40" s="78"/>
      <c r="N40" s="78"/>
      <c r="O40" s="79"/>
      <c r="P40" s="77"/>
      <c r="Q40" s="78"/>
      <c r="R40" s="78"/>
      <c r="S40" s="78"/>
      <c r="T40" s="78"/>
      <c r="U40" s="79"/>
      <c r="V40" s="77"/>
      <c r="W40" s="78"/>
      <c r="X40" s="78"/>
      <c r="Y40" s="78"/>
      <c r="Z40" s="78"/>
      <c r="AA40" s="79"/>
      <c r="AB40" s="267"/>
    </row>
    <row r="41" spans="1:28" ht="45.95" customHeight="1" x14ac:dyDescent="0.25">
      <c r="A41" s="3">
        <f>COUNTIF(J41:O41, "&gt;-1")*IF($F41 = "-", IF($G41 = "-", $H$6, $G$6), $F$6)</f>
        <v>0</v>
      </c>
      <c r="B41" s="3">
        <f t="shared" si="13"/>
        <v>0</v>
      </c>
      <c r="C41" s="3">
        <f t="shared" si="14"/>
        <v>0</v>
      </c>
      <c r="D41" s="356" t="s">
        <v>474</v>
      </c>
      <c r="E41" s="357"/>
      <c r="F41" s="21" t="s">
        <v>140</v>
      </c>
      <c r="G41" s="5" t="s">
        <v>139</v>
      </c>
      <c r="H41" s="5" t="s">
        <v>368</v>
      </c>
      <c r="I41" s="15" t="s">
        <v>369</v>
      </c>
      <c r="J41" s="77"/>
      <c r="K41" s="78"/>
      <c r="L41" s="78"/>
      <c r="M41" s="78"/>
      <c r="N41" s="78"/>
      <c r="O41" s="79"/>
      <c r="P41" s="77"/>
      <c r="Q41" s="78"/>
      <c r="R41" s="78"/>
      <c r="S41" s="78"/>
      <c r="T41" s="78"/>
      <c r="U41" s="79"/>
      <c r="V41" s="77"/>
      <c r="W41" s="78"/>
      <c r="X41" s="78"/>
      <c r="Y41" s="78"/>
      <c r="Z41" s="78"/>
      <c r="AA41" s="79"/>
      <c r="AB41" s="96"/>
    </row>
    <row r="42" spans="1:28" ht="30" customHeight="1" x14ac:dyDescent="0.25">
      <c r="A42" s="3">
        <f>COUNTIF(J42:O42, "&gt;-1")*IF($F42 = "-", IF($G42 = "-", $H$6, $G$6), $F$6)</f>
        <v>0</v>
      </c>
      <c r="B42" s="3">
        <f t="shared" si="13"/>
        <v>0</v>
      </c>
      <c r="C42" s="3">
        <f t="shared" si="14"/>
        <v>0</v>
      </c>
      <c r="D42" s="356" t="s">
        <v>135</v>
      </c>
      <c r="E42" s="357"/>
      <c r="F42" s="21" t="s">
        <v>137</v>
      </c>
      <c r="G42" s="5" t="s">
        <v>138</v>
      </c>
      <c r="H42" s="9" t="s">
        <v>145</v>
      </c>
      <c r="I42" s="15" t="s">
        <v>46</v>
      </c>
      <c r="J42" s="77"/>
      <c r="K42" s="78"/>
      <c r="L42" s="78"/>
      <c r="M42" s="78"/>
      <c r="N42" s="78"/>
      <c r="O42" s="79"/>
      <c r="P42" s="77"/>
      <c r="Q42" s="78"/>
      <c r="R42" s="78"/>
      <c r="S42" s="78"/>
      <c r="T42" s="78"/>
      <c r="U42" s="79"/>
      <c r="V42" s="77"/>
      <c r="W42" s="78"/>
      <c r="X42" s="78"/>
      <c r="Y42" s="78"/>
      <c r="Z42" s="78"/>
      <c r="AA42" s="79"/>
      <c r="AB42" s="96"/>
    </row>
    <row r="43" spans="1:28" ht="30" customHeight="1" x14ac:dyDescent="0.25">
      <c r="A43" s="3">
        <f t="shared" ref="A43:A45" si="15">COUNTIF(J43:O43, "&gt;-1")*IF($F43 = "-", IF($G43 = "-", $H$6, $G$6), $F$6)</f>
        <v>0</v>
      </c>
      <c r="B43" s="3">
        <f t="shared" si="13"/>
        <v>0</v>
      </c>
      <c r="C43" s="3">
        <f t="shared" si="14"/>
        <v>0</v>
      </c>
      <c r="D43" s="350" t="s">
        <v>39</v>
      </c>
      <c r="E43" s="351"/>
      <c r="F43" s="9" t="s">
        <v>12</v>
      </c>
      <c r="G43" s="9" t="s">
        <v>51</v>
      </c>
      <c r="H43" s="9" t="s">
        <v>51</v>
      </c>
      <c r="I43" s="20" t="s">
        <v>21</v>
      </c>
      <c r="J43" s="85"/>
      <c r="K43" s="81"/>
      <c r="L43" s="81"/>
      <c r="M43" s="81"/>
      <c r="N43" s="81"/>
      <c r="O43" s="82"/>
      <c r="P43" s="80"/>
      <c r="Q43" s="81"/>
      <c r="R43" s="81"/>
      <c r="S43" s="81"/>
      <c r="T43" s="81"/>
      <c r="U43" s="82"/>
      <c r="V43" s="80"/>
      <c r="W43" s="81"/>
      <c r="X43" s="81"/>
      <c r="Y43" s="81"/>
      <c r="Z43" s="81"/>
      <c r="AA43" s="178"/>
      <c r="AB43" s="96"/>
    </row>
    <row r="44" spans="1:28" ht="30" customHeight="1" x14ac:dyDescent="0.25">
      <c r="A44" s="3">
        <f t="shared" si="15"/>
        <v>0</v>
      </c>
      <c r="B44" s="3">
        <f t="shared" si="13"/>
        <v>0</v>
      </c>
      <c r="C44" s="3">
        <f t="shared" si="14"/>
        <v>0</v>
      </c>
      <c r="D44" s="350" t="s">
        <v>40</v>
      </c>
      <c r="E44" s="351"/>
      <c r="F44" s="9" t="s">
        <v>12</v>
      </c>
      <c r="G44" s="9" t="s">
        <v>51</v>
      </c>
      <c r="H44" s="9" t="s">
        <v>51</v>
      </c>
      <c r="I44" s="20" t="s">
        <v>21</v>
      </c>
      <c r="J44" s="85"/>
      <c r="K44" s="81"/>
      <c r="L44" s="81"/>
      <c r="M44" s="81"/>
      <c r="N44" s="81"/>
      <c r="O44" s="82"/>
      <c r="P44" s="80"/>
      <c r="Q44" s="81"/>
      <c r="R44" s="81"/>
      <c r="S44" s="81"/>
      <c r="T44" s="81"/>
      <c r="U44" s="82"/>
      <c r="V44" s="80"/>
      <c r="W44" s="81"/>
      <c r="X44" s="81"/>
      <c r="Y44" s="81"/>
      <c r="Z44" s="81"/>
      <c r="AA44" s="178"/>
      <c r="AB44" s="96"/>
    </row>
    <row r="45" spans="1:28" ht="30" customHeight="1" x14ac:dyDescent="0.25">
      <c r="A45" s="3">
        <f t="shared" si="15"/>
        <v>0</v>
      </c>
      <c r="B45" s="3">
        <f t="shared" si="13"/>
        <v>0</v>
      </c>
      <c r="C45" s="3">
        <f t="shared" si="14"/>
        <v>0</v>
      </c>
      <c r="D45" s="356" t="s">
        <v>50</v>
      </c>
      <c r="E45" s="357"/>
      <c r="F45" s="9" t="s">
        <v>12</v>
      </c>
      <c r="G45" s="9" t="s">
        <v>51</v>
      </c>
      <c r="H45" s="9" t="s">
        <v>51</v>
      </c>
      <c r="I45" s="20" t="s">
        <v>21</v>
      </c>
      <c r="J45" s="85"/>
      <c r="K45" s="81"/>
      <c r="L45" s="81"/>
      <c r="M45" s="81"/>
      <c r="N45" s="81"/>
      <c r="O45" s="82"/>
      <c r="P45" s="80"/>
      <c r="Q45" s="81"/>
      <c r="R45" s="81"/>
      <c r="S45" s="81"/>
      <c r="T45" s="81"/>
      <c r="U45" s="82"/>
      <c r="V45" s="80"/>
      <c r="W45" s="81"/>
      <c r="X45" s="81"/>
      <c r="Y45" s="81"/>
      <c r="Z45" s="81"/>
      <c r="AA45" s="178"/>
      <c r="AB45" s="96"/>
    </row>
    <row r="46" spans="1:28" ht="30" customHeight="1" x14ac:dyDescent="0.25">
      <c r="A46" s="3">
        <f>COUNTIF(J46:O46, "&gt;-1")*IF($F46 = "-", IF($G46 = "-", $H$6, $G$6), $F$6)</f>
        <v>0</v>
      </c>
      <c r="B46" s="3">
        <f>COUNTIF(P46:U46, "&gt;-1")*IF($F46 = "-", IF($G46 = "-", $H$6, $G$6), $F$6)</f>
        <v>0</v>
      </c>
      <c r="C46" s="3">
        <f>COUNTIF(V46:AA46, "&gt;-1")*IF($F46 = "-", IF($G46 = "-", $H$6, $G$6), $F$6)</f>
        <v>0</v>
      </c>
      <c r="D46" s="277" t="s">
        <v>44</v>
      </c>
      <c r="E46" s="278"/>
      <c r="F46" s="5" t="s">
        <v>45</v>
      </c>
      <c r="G46" s="5" t="s">
        <v>47</v>
      </c>
      <c r="H46" s="9" t="s">
        <v>51</v>
      </c>
      <c r="I46" s="15" t="s">
        <v>46</v>
      </c>
      <c r="J46" s="88"/>
      <c r="K46" s="78"/>
      <c r="L46" s="78"/>
      <c r="M46" s="78"/>
      <c r="N46" s="78"/>
      <c r="O46" s="79"/>
      <c r="P46" s="77"/>
      <c r="Q46" s="78"/>
      <c r="R46" s="78"/>
      <c r="S46" s="78"/>
      <c r="T46" s="78"/>
      <c r="U46" s="79"/>
      <c r="V46" s="77"/>
      <c r="W46" s="78"/>
      <c r="X46" s="78"/>
      <c r="Y46" s="78"/>
      <c r="Z46" s="78"/>
      <c r="AA46" s="172"/>
      <c r="AB46" s="97"/>
    </row>
    <row r="47" spans="1:28" ht="30" customHeight="1" thickBot="1" x14ac:dyDescent="0.3">
      <c r="A47" s="3">
        <f>COUNTIF(J47:O47, "&gt;-1")*IF($F47 = "-", IF($G47 = "-", $H$6, $G$6), $F$6)</f>
        <v>0</v>
      </c>
      <c r="B47" s="3">
        <f>COUNTIF(P47:U47, "&gt;-1")*IF($F47 = "-", IF($G47 = "-", $H$6, $G$6), $F$6)</f>
        <v>0</v>
      </c>
      <c r="C47" s="3">
        <f>COUNTIF(V47:AA47, "&gt;-1")*IF($F47 = "-", IF($G47 = "-", $H$6, $G$6), $F$6)</f>
        <v>0</v>
      </c>
      <c r="D47" s="346" t="s">
        <v>41</v>
      </c>
      <c r="E47" s="347"/>
      <c r="F47" s="9" t="s">
        <v>12</v>
      </c>
      <c r="G47" s="9" t="s">
        <v>51</v>
      </c>
      <c r="H47" s="9" t="s">
        <v>51</v>
      </c>
      <c r="I47" s="51" t="s">
        <v>21</v>
      </c>
      <c r="J47" s="85"/>
      <c r="K47" s="185"/>
      <c r="L47" s="185"/>
      <c r="M47" s="185"/>
      <c r="N47" s="185"/>
      <c r="O47" s="186"/>
      <c r="P47" s="187"/>
      <c r="Q47" s="185"/>
      <c r="R47" s="185"/>
      <c r="S47" s="185"/>
      <c r="T47" s="185"/>
      <c r="U47" s="186"/>
      <c r="V47" s="187"/>
      <c r="W47" s="185"/>
      <c r="X47" s="185"/>
      <c r="Y47" s="185"/>
      <c r="Z47" s="185"/>
      <c r="AA47" s="178"/>
      <c r="AB47" s="96"/>
    </row>
    <row r="48" spans="1:28" ht="30" customHeight="1" thickTop="1" x14ac:dyDescent="0.25">
      <c r="A48" s="32">
        <f>SUM(A40:A47)</f>
        <v>0</v>
      </c>
      <c r="B48" s="32">
        <f>SUM(B40:B47)</f>
        <v>0</v>
      </c>
      <c r="C48" s="32">
        <f>SUM(C40:C47)</f>
        <v>0</v>
      </c>
      <c r="D48" s="358" t="s">
        <v>423</v>
      </c>
      <c r="E48" s="359"/>
      <c r="F48" s="359"/>
      <c r="G48" s="359"/>
      <c r="H48" s="359"/>
      <c r="I48" s="359"/>
      <c r="J48" s="300">
        <f>IFERROR(SUM(J40:O47)/A48*100,0)</f>
        <v>0</v>
      </c>
      <c r="K48" s="286"/>
      <c r="L48" s="286"/>
      <c r="M48" s="286"/>
      <c r="N48" s="286"/>
      <c r="O48" s="287"/>
      <c r="P48" s="285">
        <f>IFERROR(SUM(P40:U47)/B48*100,0)</f>
        <v>0</v>
      </c>
      <c r="Q48" s="286"/>
      <c r="R48" s="286"/>
      <c r="S48" s="286"/>
      <c r="T48" s="286"/>
      <c r="U48" s="287">
        <f>SUM(U43:U47)</f>
        <v>0</v>
      </c>
      <c r="V48" s="285">
        <f>IFERROR(SUM(V40:AA47)/C48*100,0)</f>
        <v>0</v>
      </c>
      <c r="W48" s="286"/>
      <c r="X48" s="286"/>
      <c r="Y48" s="286"/>
      <c r="Z48" s="286"/>
      <c r="AA48" s="302">
        <f>SUM(AA43:AA47)</f>
        <v>0</v>
      </c>
      <c r="AB48" s="97" t="s">
        <v>102</v>
      </c>
    </row>
    <row r="49" spans="1:28" ht="30" customHeight="1" thickBot="1" x14ac:dyDescent="0.3">
      <c r="A49" s="32"/>
      <c r="B49" s="32"/>
      <c r="C49" s="32"/>
      <c r="D49" s="360"/>
      <c r="E49" s="361"/>
      <c r="F49" s="361"/>
      <c r="G49" s="361"/>
      <c r="H49" s="361"/>
      <c r="I49" s="361"/>
      <c r="J49" s="271">
        <f>Results!D10</f>
        <v>1</v>
      </c>
      <c r="K49" s="272"/>
      <c r="L49" s="272"/>
      <c r="M49" s="272"/>
      <c r="N49" s="272"/>
      <c r="O49" s="273"/>
      <c r="P49" s="271">
        <f>Results!F10</f>
        <v>1</v>
      </c>
      <c r="Q49" s="272"/>
      <c r="R49" s="272"/>
      <c r="S49" s="272"/>
      <c r="T49" s="272"/>
      <c r="U49" s="273"/>
      <c r="V49" s="271">
        <f>Results!H10</f>
        <v>1</v>
      </c>
      <c r="W49" s="272"/>
      <c r="X49" s="272"/>
      <c r="Y49" s="272"/>
      <c r="Z49" s="272"/>
      <c r="AA49" s="273"/>
      <c r="AB49" s="100"/>
    </row>
    <row r="50" spans="1:28" x14ac:dyDescent="0.25">
      <c r="A50"/>
      <c r="B50" s="3"/>
      <c r="C50" s="3"/>
      <c r="D50" s="316" t="s">
        <v>420</v>
      </c>
      <c r="E50" s="317"/>
      <c r="F50" s="317"/>
      <c r="G50" s="317"/>
      <c r="H50" s="317"/>
      <c r="I50" s="13"/>
      <c r="J50" s="310" t="str">
        <f>J$6</f>
        <v>Existing (No Build)</v>
      </c>
      <c r="K50" s="308"/>
      <c r="L50" s="308"/>
      <c r="M50" s="308"/>
      <c r="N50" s="308"/>
      <c r="O50" s="309"/>
      <c r="P50" s="310" t="str">
        <f>P$6</f>
        <v>Proposed - Alternative 1</v>
      </c>
      <c r="Q50" s="308"/>
      <c r="R50" s="308"/>
      <c r="S50" s="308"/>
      <c r="T50" s="308"/>
      <c r="U50" s="309"/>
      <c r="V50" s="310" t="str">
        <f>V$6</f>
        <v>Proposed - Alternative 2</v>
      </c>
      <c r="W50" s="308"/>
      <c r="X50" s="308"/>
      <c r="Y50" s="308"/>
      <c r="Z50" s="308"/>
      <c r="AA50" s="309"/>
      <c r="AB50" s="108"/>
    </row>
    <row r="51" spans="1:28" x14ac:dyDescent="0.25">
      <c r="A51"/>
      <c r="B51" s="3"/>
      <c r="C51" s="3"/>
      <c r="D51" s="348"/>
      <c r="E51" s="349"/>
      <c r="F51" s="349"/>
      <c r="G51" s="349"/>
      <c r="H51" s="349"/>
      <c r="I51" s="14" t="s">
        <v>183</v>
      </c>
      <c r="J51" s="8">
        <f>J$8</f>
        <v>1</v>
      </c>
      <c r="K51" s="6">
        <f t="shared" ref="K51:AA51" si="16">K$8</f>
        <v>2</v>
      </c>
      <c r="L51" s="6">
        <f t="shared" si="16"/>
        <v>3</v>
      </c>
      <c r="M51" s="6">
        <f t="shared" si="16"/>
        <v>4</v>
      </c>
      <c r="N51" s="6">
        <f t="shared" si="16"/>
        <v>5</v>
      </c>
      <c r="O51" s="7">
        <f t="shared" si="16"/>
        <v>6</v>
      </c>
      <c r="P51" s="8">
        <f t="shared" si="16"/>
        <v>1</v>
      </c>
      <c r="Q51" s="6">
        <f t="shared" si="16"/>
        <v>2</v>
      </c>
      <c r="R51" s="6">
        <f t="shared" si="16"/>
        <v>3</v>
      </c>
      <c r="S51" s="6">
        <f t="shared" si="16"/>
        <v>4</v>
      </c>
      <c r="T51" s="6">
        <f t="shared" si="16"/>
        <v>5</v>
      </c>
      <c r="U51" s="7">
        <f t="shared" si="16"/>
        <v>6</v>
      </c>
      <c r="V51" s="8">
        <f t="shared" si="16"/>
        <v>1</v>
      </c>
      <c r="W51" s="6">
        <f t="shared" si="16"/>
        <v>2</v>
      </c>
      <c r="X51" s="6">
        <f t="shared" si="16"/>
        <v>3</v>
      </c>
      <c r="Y51" s="6">
        <f t="shared" si="16"/>
        <v>4</v>
      </c>
      <c r="Z51" s="6">
        <f t="shared" si="16"/>
        <v>5</v>
      </c>
      <c r="AA51" s="7">
        <f t="shared" si="16"/>
        <v>6</v>
      </c>
      <c r="AB51" s="108"/>
    </row>
    <row r="52" spans="1:28" ht="37.5" customHeight="1" x14ac:dyDescent="0.25">
      <c r="A52" s="3">
        <f t="shared" ref="A52" si="17">COUNTIF(J52:O52, "&gt;-1")*IF($F52 = "-", IF($G52 = "-", $H$6, $G$6), $F$6)</f>
        <v>0</v>
      </c>
      <c r="B52" s="3">
        <f t="shared" ref="B52:B59" si="18">COUNTIF(P52:U52, "&gt;-1")*IF($F52 = "-", IF($G52 = "-", $H$6, $G$6), $F$6)</f>
        <v>0</v>
      </c>
      <c r="C52" s="3">
        <f t="shared" ref="C52:C59" si="19">COUNTIF(V52:AA52, "&gt;-1")*IF($F52 = "-", IF($G52 = "-", $H$6, $G$6), $F$6)</f>
        <v>0</v>
      </c>
      <c r="D52" s="277" t="s">
        <v>104</v>
      </c>
      <c r="E52" s="278"/>
      <c r="F52" s="5" t="s">
        <v>12</v>
      </c>
      <c r="G52" s="9" t="s">
        <v>51</v>
      </c>
      <c r="H52" s="9" t="s">
        <v>51</v>
      </c>
      <c r="I52" s="20" t="s">
        <v>22</v>
      </c>
      <c r="J52" s="85"/>
      <c r="K52" s="81"/>
      <c r="L52" s="81"/>
      <c r="M52" s="81"/>
      <c r="N52" s="81"/>
      <c r="O52" s="82"/>
      <c r="P52" s="80"/>
      <c r="Q52" s="81"/>
      <c r="R52" s="81"/>
      <c r="S52" s="81"/>
      <c r="T52" s="81"/>
      <c r="U52" s="82"/>
      <c r="V52" s="80"/>
      <c r="W52" s="81"/>
      <c r="X52" s="81"/>
      <c r="Y52" s="81"/>
      <c r="Z52" s="81"/>
      <c r="AA52" s="178"/>
      <c r="AB52" s="108"/>
    </row>
    <row r="53" spans="1:28" ht="38.1" customHeight="1" x14ac:dyDescent="0.25">
      <c r="A53" s="3">
        <f t="shared" ref="A53:A59" si="20">COUNTIF(J53:O53, "&gt;-1")*IF($F53 = "-", IF($G53 = "-", $H$6, $G$6), $F$6)</f>
        <v>0</v>
      </c>
      <c r="B53" s="3">
        <f t="shared" si="18"/>
        <v>0</v>
      </c>
      <c r="C53" s="3">
        <f t="shared" si="19"/>
        <v>0</v>
      </c>
      <c r="D53" s="277" t="s">
        <v>130</v>
      </c>
      <c r="E53" s="278"/>
      <c r="F53" s="5" t="s">
        <v>12</v>
      </c>
      <c r="G53" s="9" t="s">
        <v>51</v>
      </c>
      <c r="H53" s="9" t="s">
        <v>51</v>
      </c>
      <c r="I53" s="20" t="s">
        <v>22</v>
      </c>
      <c r="J53" s="288"/>
      <c r="K53" s="289"/>
      <c r="L53" s="289"/>
      <c r="M53" s="289"/>
      <c r="N53" s="289"/>
      <c r="O53" s="290"/>
      <c r="P53" s="288"/>
      <c r="Q53" s="289"/>
      <c r="R53" s="289"/>
      <c r="S53" s="289"/>
      <c r="T53" s="289"/>
      <c r="U53" s="290"/>
      <c r="V53" s="288"/>
      <c r="W53" s="289"/>
      <c r="X53" s="289"/>
      <c r="Y53" s="289"/>
      <c r="Z53" s="289"/>
      <c r="AA53" s="290"/>
      <c r="AB53" s="108"/>
    </row>
    <row r="54" spans="1:28" ht="30" customHeight="1" x14ac:dyDescent="0.25">
      <c r="A54" s="3">
        <f t="shared" si="20"/>
        <v>0</v>
      </c>
      <c r="B54" s="3">
        <f t="shared" si="18"/>
        <v>0</v>
      </c>
      <c r="C54" s="3">
        <f t="shared" si="19"/>
        <v>0</v>
      </c>
      <c r="D54" s="277" t="s">
        <v>163</v>
      </c>
      <c r="E54" s="278"/>
      <c r="F54" s="5" t="s">
        <v>12</v>
      </c>
      <c r="G54" s="9" t="s">
        <v>51</v>
      </c>
      <c r="H54" s="9" t="s">
        <v>51</v>
      </c>
      <c r="I54" s="20" t="s">
        <v>22</v>
      </c>
      <c r="J54" s="85"/>
      <c r="K54" s="81"/>
      <c r="L54" s="81"/>
      <c r="M54" s="81"/>
      <c r="N54" s="81"/>
      <c r="O54" s="82"/>
      <c r="P54" s="80"/>
      <c r="Q54" s="81"/>
      <c r="R54" s="81"/>
      <c r="S54" s="81"/>
      <c r="T54" s="81"/>
      <c r="U54" s="82"/>
      <c r="V54" s="80"/>
      <c r="W54" s="81"/>
      <c r="X54" s="81"/>
      <c r="Y54" s="81"/>
      <c r="Z54" s="81"/>
      <c r="AA54" s="178"/>
      <c r="AB54" s="108"/>
    </row>
    <row r="55" spans="1:28" ht="30" customHeight="1" x14ac:dyDescent="0.25">
      <c r="A55" s="3">
        <f t="shared" si="20"/>
        <v>0</v>
      </c>
      <c r="B55" s="3">
        <f t="shared" si="18"/>
        <v>0</v>
      </c>
      <c r="C55" s="3">
        <f t="shared" si="19"/>
        <v>0</v>
      </c>
      <c r="D55" s="277" t="s">
        <v>37</v>
      </c>
      <c r="E55" s="278"/>
      <c r="F55" s="5" t="s">
        <v>318</v>
      </c>
      <c r="G55" s="5" t="s">
        <v>201</v>
      </c>
      <c r="H55" s="9" t="s">
        <v>51</v>
      </c>
      <c r="I55" s="20" t="s">
        <v>22</v>
      </c>
      <c r="J55" s="77"/>
      <c r="K55" s="78"/>
      <c r="L55" s="78"/>
      <c r="M55" s="78"/>
      <c r="N55" s="78"/>
      <c r="O55" s="79"/>
      <c r="P55" s="77"/>
      <c r="Q55" s="78"/>
      <c r="R55" s="78"/>
      <c r="S55" s="78"/>
      <c r="T55" s="78"/>
      <c r="U55" s="79"/>
      <c r="V55" s="77"/>
      <c r="W55" s="78"/>
      <c r="X55" s="78"/>
      <c r="Y55" s="78"/>
      <c r="Z55" s="78"/>
      <c r="AA55" s="79"/>
      <c r="AB55" s="108"/>
    </row>
    <row r="56" spans="1:28" ht="43.5" customHeight="1" x14ac:dyDescent="0.25">
      <c r="A56" s="3">
        <f t="shared" si="20"/>
        <v>0</v>
      </c>
      <c r="B56" s="3">
        <f t="shared" si="18"/>
        <v>0</v>
      </c>
      <c r="C56" s="3">
        <f t="shared" si="19"/>
        <v>0</v>
      </c>
      <c r="D56" s="362" t="s">
        <v>88</v>
      </c>
      <c r="E56" s="363"/>
      <c r="F56" s="145" t="s">
        <v>106</v>
      </c>
      <c r="G56" s="9" t="s">
        <v>51</v>
      </c>
      <c r="H56" s="145" t="s">
        <v>464</v>
      </c>
      <c r="I56" s="146" t="s">
        <v>346</v>
      </c>
      <c r="J56" s="80"/>
      <c r="K56" s="81"/>
      <c r="L56" s="81"/>
      <c r="M56" s="81"/>
      <c r="N56" s="81"/>
      <c r="O56" s="82"/>
      <c r="P56" s="80"/>
      <c r="Q56" s="81"/>
      <c r="R56" s="81"/>
      <c r="S56" s="81"/>
      <c r="T56" s="81"/>
      <c r="U56" s="82"/>
      <c r="V56" s="80"/>
      <c r="W56" s="81"/>
      <c r="X56" s="81"/>
      <c r="Y56" s="81"/>
      <c r="Z56" s="81"/>
      <c r="AA56" s="82"/>
      <c r="AB56" s="108"/>
    </row>
    <row r="57" spans="1:28" ht="30" customHeight="1" x14ac:dyDescent="0.25">
      <c r="A57" s="3">
        <f t="shared" si="20"/>
        <v>0</v>
      </c>
      <c r="B57" s="3">
        <f t="shared" si="18"/>
        <v>0</v>
      </c>
      <c r="C57" s="3">
        <f t="shared" si="19"/>
        <v>0</v>
      </c>
      <c r="D57" s="277" t="s">
        <v>49</v>
      </c>
      <c r="E57" s="278"/>
      <c r="F57" s="5" t="s">
        <v>12</v>
      </c>
      <c r="G57" s="9" t="s">
        <v>51</v>
      </c>
      <c r="H57" s="9" t="s">
        <v>51</v>
      </c>
      <c r="I57" s="20" t="s">
        <v>22</v>
      </c>
      <c r="J57" s="80"/>
      <c r="K57" s="81"/>
      <c r="L57" s="81"/>
      <c r="M57" s="81"/>
      <c r="N57" s="81"/>
      <c r="O57" s="82"/>
      <c r="P57" s="80"/>
      <c r="Q57" s="81"/>
      <c r="R57" s="81"/>
      <c r="S57" s="81"/>
      <c r="T57" s="81"/>
      <c r="U57" s="82"/>
      <c r="V57" s="80"/>
      <c r="W57" s="81"/>
      <c r="X57" s="81"/>
      <c r="Y57" s="81"/>
      <c r="Z57" s="81"/>
      <c r="AA57" s="82"/>
      <c r="AB57" s="108"/>
    </row>
    <row r="58" spans="1:28" ht="30" customHeight="1" x14ac:dyDescent="0.25">
      <c r="A58" s="3">
        <f t="shared" si="20"/>
        <v>0</v>
      </c>
      <c r="B58" s="3">
        <f t="shared" si="18"/>
        <v>0</v>
      </c>
      <c r="C58" s="3">
        <f t="shared" si="19"/>
        <v>0</v>
      </c>
      <c r="D58" s="277" t="s">
        <v>17</v>
      </c>
      <c r="E58" s="278"/>
      <c r="F58" s="5" t="s">
        <v>12</v>
      </c>
      <c r="G58" s="9" t="s">
        <v>51</v>
      </c>
      <c r="H58" s="9" t="s">
        <v>51</v>
      </c>
      <c r="I58" s="20" t="s">
        <v>22</v>
      </c>
      <c r="J58" s="80"/>
      <c r="K58" s="81"/>
      <c r="L58" s="81"/>
      <c r="M58" s="81"/>
      <c r="N58" s="81"/>
      <c r="O58" s="82"/>
      <c r="P58" s="80"/>
      <c r="Q58" s="81"/>
      <c r="R58" s="81"/>
      <c r="S58" s="81"/>
      <c r="T58" s="81"/>
      <c r="U58" s="82"/>
      <c r="V58" s="80"/>
      <c r="W58" s="81"/>
      <c r="X58" s="81"/>
      <c r="Y58" s="81"/>
      <c r="Z58" s="81"/>
      <c r="AA58" s="82"/>
      <c r="AB58" s="108"/>
    </row>
    <row r="59" spans="1:28" ht="43.35" customHeight="1" thickBot="1" x14ac:dyDescent="0.3">
      <c r="A59" s="3">
        <f t="shared" si="20"/>
        <v>0</v>
      </c>
      <c r="B59" s="3">
        <f t="shared" si="18"/>
        <v>0</v>
      </c>
      <c r="C59" s="3">
        <f t="shared" si="19"/>
        <v>0</v>
      </c>
      <c r="D59" s="303" t="s">
        <v>38</v>
      </c>
      <c r="E59" s="304"/>
      <c r="F59" s="18" t="s">
        <v>106</v>
      </c>
      <c r="G59" s="9" t="s">
        <v>51</v>
      </c>
      <c r="H59" s="145" t="s">
        <v>464</v>
      </c>
      <c r="I59" s="49" t="s">
        <v>346</v>
      </c>
      <c r="J59" s="305"/>
      <c r="K59" s="306"/>
      <c r="L59" s="306"/>
      <c r="M59" s="306"/>
      <c r="N59" s="306"/>
      <c r="O59" s="307"/>
      <c r="P59" s="352"/>
      <c r="Q59" s="353"/>
      <c r="R59" s="353"/>
      <c r="S59" s="354"/>
      <c r="T59" s="354"/>
      <c r="U59" s="355"/>
      <c r="V59" s="352"/>
      <c r="W59" s="353"/>
      <c r="X59" s="353"/>
      <c r="Y59" s="354"/>
      <c r="Z59" s="354"/>
      <c r="AA59" s="355"/>
      <c r="AB59" s="108"/>
    </row>
    <row r="60" spans="1:28" ht="30" customHeight="1" thickTop="1" x14ac:dyDescent="0.25">
      <c r="A60" s="32">
        <f>SUM(A52:A59)</f>
        <v>0</v>
      </c>
      <c r="B60" s="32">
        <f>SUM(B52:B59)</f>
        <v>0</v>
      </c>
      <c r="C60" s="32">
        <f>SUM(C52:C59)</f>
        <v>0</v>
      </c>
      <c r="D60" s="358" t="s">
        <v>421</v>
      </c>
      <c r="E60" s="359"/>
      <c r="F60" s="359"/>
      <c r="G60" s="359"/>
      <c r="H60" s="359"/>
      <c r="I60" s="359"/>
      <c r="J60" s="285">
        <f>IFERROR(SUM(J52:O59)/A60*100,0)</f>
        <v>0</v>
      </c>
      <c r="K60" s="286"/>
      <c r="L60" s="286"/>
      <c r="M60" s="286"/>
      <c r="N60" s="286"/>
      <c r="O60" s="287"/>
      <c r="P60" s="285">
        <f>IFERROR(SUM(P52:U59)/B60*100,0)</f>
        <v>0</v>
      </c>
      <c r="Q60" s="286"/>
      <c r="R60" s="286"/>
      <c r="S60" s="286"/>
      <c r="T60" s="286"/>
      <c r="U60" s="287">
        <f>SUM(U55:U59)</f>
        <v>0</v>
      </c>
      <c r="V60" s="285">
        <f>IFERROR(SUM(V52:AA59)/C60*100,0)</f>
        <v>0</v>
      </c>
      <c r="W60" s="286"/>
      <c r="X60" s="286"/>
      <c r="Y60" s="286"/>
      <c r="Z60" s="286"/>
      <c r="AA60" s="287">
        <f>SUM(AA55:AA59)</f>
        <v>0</v>
      </c>
      <c r="AB60" s="176" t="s">
        <v>102</v>
      </c>
    </row>
    <row r="61" spans="1:28" ht="30" customHeight="1" thickBot="1" x14ac:dyDescent="0.3">
      <c r="A61" s="32"/>
      <c r="B61" s="32"/>
      <c r="C61" s="32"/>
      <c r="D61" s="360"/>
      <c r="E61" s="361"/>
      <c r="F61" s="361"/>
      <c r="G61" s="361"/>
      <c r="H61" s="361"/>
      <c r="I61" s="361"/>
      <c r="J61" s="341">
        <f>Results!D11</f>
        <v>1</v>
      </c>
      <c r="K61" s="342"/>
      <c r="L61" s="342"/>
      <c r="M61" s="342"/>
      <c r="N61" s="342"/>
      <c r="O61" s="343"/>
      <c r="P61" s="341">
        <f>Results!F11</f>
        <v>1</v>
      </c>
      <c r="Q61" s="342"/>
      <c r="R61" s="342"/>
      <c r="S61" s="342"/>
      <c r="T61" s="342"/>
      <c r="U61" s="343"/>
      <c r="V61" s="341">
        <f>Results!H11</f>
        <v>1</v>
      </c>
      <c r="W61" s="342"/>
      <c r="X61" s="342"/>
      <c r="Y61" s="342"/>
      <c r="Z61" s="342"/>
      <c r="AA61" s="343"/>
      <c r="AB61" s="176"/>
    </row>
    <row r="62" spans="1:28" ht="15" customHeight="1" x14ac:dyDescent="0.25">
      <c r="A62"/>
      <c r="B62" s="3"/>
      <c r="C62" s="3"/>
      <c r="D62" s="316" t="s">
        <v>419</v>
      </c>
      <c r="E62" s="317"/>
      <c r="F62" s="317"/>
      <c r="G62" s="317"/>
      <c r="H62" s="317"/>
      <c r="I62" s="13"/>
      <c r="J62" s="310" t="str">
        <f>J$6</f>
        <v>Existing (No Build)</v>
      </c>
      <c r="K62" s="308"/>
      <c r="L62" s="308"/>
      <c r="M62" s="308"/>
      <c r="N62" s="308"/>
      <c r="O62" s="309"/>
      <c r="P62" s="308" t="str">
        <f>P$6</f>
        <v>Proposed - Alternative 1</v>
      </c>
      <c r="Q62" s="308"/>
      <c r="R62" s="308"/>
      <c r="S62" s="308"/>
      <c r="T62" s="308"/>
      <c r="U62" s="309"/>
      <c r="V62" s="310" t="str">
        <f>V$6</f>
        <v>Proposed - Alternative 2</v>
      </c>
      <c r="W62" s="308"/>
      <c r="X62" s="308"/>
      <c r="Y62" s="308"/>
      <c r="Z62" s="308"/>
      <c r="AA62" s="309"/>
      <c r="AB62" s="292"/>
    </row>
    <row r="63" spans="1:28" ht="15" customHeight="1" x14ac:dyDescent="0.25">
      <c r="A63"/>
      <c r="B63" s="3"/>
      <c r="C63" s="3"/>
      <c r="D63" s="348"/>
      <c r="E63" s="349"/>
      <c r="F63" s="349"/>
      <c r="G63" s="349"/>
      <c r="H63" s="349"/>
      <c r="I63" s="14" t="s">
        <v>183</v>
      </c>
      <c r="J63" s="8">
        <f>J$8</f>
        <v>1</v>
      </c>
      <c r="K63" s="6">
        <f t="shared" ref="K63:AA63" si="21">K$8</f>
        <v>2</v>
      </c>
      <c r="L63" s="6">
        <f t="shared" si="21"/>
        <v>3</v>
      </c>
      <c r="M63" s="6">
        <f t="shared" si="21"/>
        <v>4</v>
      </c>
      <c r="N63" s="6">
        <f t="shared" si="21"/>
        <v>5</v>
      </c>
      <c r="O63" s="7">
        <f t="shared" si="21"/>
        <v>6</v>
      </c>
      <c r="P63" s="6">
        <f t="shared" si="21"/>
        <v>1</v>
      </c>
      <c r="Q63" s="6">
        <f t="shared" si="21"/>
        <v>2</v>
      </c>
      <c r="R63" s="6">
        <f t="shared" si="21"/>
        <v>3</v>
      </c>
      <c r="S63" s="6">
        <f t="shared" si="21"/>
        <v>4</v>
      </c>
      <c r="T63" s="6">
        <f t="shared" si="21"/>
        <v>5</v>
      </c>
      <c r="U63" s="7">
        <f t="shared" si="21"/>
        <v>6</v>
      </c>
      <c r="V63" s="8">
        <f t="shared" si="21"/>
        <v>1</v>
      </c>
      <c r="W63" s="6">
        <f t="shared" si="21"/>
        <v>2</v>
      </c>
      <c r="X63" s="6">
        <f t="shared" si="21"/>
        <v>3</v>
      </c>
      <c r="Y63" s="6">
        <f t="shared" si="21"/>
        <v>4</v>
      </c>
      <c r="Z63" s="6">
        <f t="shared" si="21"/>
        <v>5</v>
      </c>
      <c r="AA63" s="7">
        <f t="shared" si="21"/>
        <v>6</v>
      </c>
      <c r="AB63" s="267"/>
    </row>
    <row r="64" spans="1:28" ht="36.75" customHeight="1" x14ac:dyDescent="0.25">
      <c r="A64" s="3">
        <f t="shared" ref="A64:A69" si="22">COUNTIF(J64:O64, "&gt;-1")*IF($F64 = "-", IF($G64 = "-", $H$6, $G$6), $F$6)</f>
        <v>0</v>
      </c>
      <c r="B64" s="3">
        <f t="shared" ref="B64:B69" si="23">COUNTIF(P64:U64, "&gt;-1")*IF($F64 = "-", IF($G64 = "-", $H$6, $G$6), $F$6)</f>
        <v>0</v>
      </c>
      <c r="C64" s="3">
        <f t="shared" ref="C64:C69" si="24">COUNTIF(V64:AA64, "&gt;-1")*IF($F64 = "-", IF($G64 = "-", $H$6, $G$6), $F$6)</f>
        <v>0</v>
      </c>
      <c r="D64" s="277" t="s">
        <v>117</v>
      </c>
      <c r="E64" s="278"/>
      <c r="F64" s="5" t="s">
        <v>476</v>
      </c>
      <c r="G64" s="9" t="s">
        <v>475</v>
      </c>
      <c r="H64" s="17" t="s">
        <v>105</v>
      </c>
      <c r="I64" s="15" t="s">
        <v>463</v>
      </c>
      <c r="J64" s="88"/>
      <c r="K64" s="78"/>
      <c r="L64" s="78"/>
      <c r="M64" s="78"/>
      <c r="N64" s="78"/>
      <c r="O64" s="172"/>
      <c r="P64" s="171"/>
      <c r="Q64" s="78"/>
      <c r="R64" s="78"/>
      <c r="S64" s="78"/>
      <c r="T64" s="78"/>
      <c r="U64" s="109"/>
      <c r="V64" s="88"/>
      <c r="W64" s="78"/>
      <c r="X64" s="78"/>
      <c r="Y64" s="78"/>
      <c r="Z64" s="78"/>
      <c r="AA64" s="172"/>
      <c r="AB64" s="97" t="s">
        <v>480</v>
      </c>
    </row>
    <row r="65" spans="1:28" ht="30" customHeight="1" x14ac:dyDescent="0.25">
      <c r="A65" s="3">
        <f t="shared" si="22"/>
        <v>0</v>
      </c>
      <c r="B65" s="3">
        <f t="shared" si="23"/>
        <v>0</v>
      </c>
      <c r="C65" s="3">
        <f t="shared" si="24"/>
        <v>0</v>
      </c>
      <c r="D65" s="277" t="s">
        <v>118</v>
      </c>
      <c r="E65" s="278"/>
      <c r="F65" s="5" t="s">
        <v>476</v>
      </c>
      <c r="G65" s="9" t="s">
        <v>475</v>
      </c>
      <c r="H65" s="17" t="s">
        <v>105</v>
      </c>
      <c r="I65" s="15" t="s">
        <v>463</v>
      </c>
      <c r="J65" s="88"/>
      <c r="K65" s="78"/>
      <c r="L65" s="78"/>
      <c r="M65" s="78"/>
      <c r="N65" s="78"/>
      <c r="O65" s="172"/>
      <c r="P65" s="171"/>
      <c r="Q65" s="78"/>
      <c r="R65" s="78"/>
      <c r="S65" s="78"/>
      <c r="T65" s="78"/>
      <c r="U65" s="109"/>
      <c r="V65" s="88"/>
      <c r="W65" s="78"/>
      <c r="X65" s="78"/>
      <c r="Y65" s="78"/>
      <c r="Z65" s="78"/>
      <c r="AA65" s="172"/>
      <c r="AB65" s="97"/>
    </row>
    <row r="66" spans="1:28" ht="75" x14ac:dyDescent="0.25">
      <c r="A66" s="3">
        <f t="shared" si="22"/>
        <v>0</v>
      </c>
      <c r="B66" s="3">
        <f t="shared" si="23"/>
        <v>0</v>
      </c>
      <c r="C66" s="3">
        <f t="shared" si="24"/>
        <v>0</v>
      </c>
      <c r="D66" s="344" t="s">
        <v>370</v>
      </c>
      <c r="E66" s="42" t="s">
        <v>403</v>
      </c>
      <c r="F66" s="5" t="s">
        <v>410</v>
      </c>
      <c r="G66" s="5" t="s">
        <v>411</v>
      </c>
      <c r="H66" s="145" t="s">
        <v>464</v>
      </c>
      <c r="I66" s="15" t="s">
        <v>409</v>
      </c>
      <c r="J66" s="77"/>
      <c r="K66" s="78"/>
      <c r="L66" s="78"/>
      <c r="M66" s="78"/>
      <c r="N66" s="78"/>
      <c r="O66" s="79"/>
      <c r="P66" s="171"/>
      <c r="Q66" s="78"/>
      <c r="R66" s="78"/>
      <c r="S66" s="78"/>
      <c r="T66" s="78"/>
      <c r="U66" s="109"/>
      <c r="V66" s="88"/>
      <c r="W66" s="78"/>
      <c r="X66" s="78"/>
      <c r="Y66" s="78"/>
      <c r="Z66" s="78"/>
      <c r="AA66" s="172"/>
      <c r="AB66" s="267" t="s">
        <v>524</v>
      </c>
    </row>
    <row r="67" spans="1:28" ht="75" x14ac:dyDescent="0.25">
      <c r="A67" s="3">
        <f t="shared" ref="A67" si="25">COUNTIF(J67:O67, "&gt;-1")*IF($F67 = "-", IF($G67 = "-", $H$6, $G$6), $F$6)</f>
        <v>0</v>
      </c>
      <c r="B67" s="3">
        <f t="shared" si="23"/>
        <v>0</v>
      </c>
      <c r="C67" s="3">
        <f t="shared" si="24"/>
        <v>0</v>
      </c>
      <c r="D67" s="345"/>
      <c r="E67" s="42" t="s">
        <v>404</v>
      </c>
      <c r="F67" s="5" t="s">
        <v>410</v>
      </c>
      <c r="G67" s="5" t="s">
        <v>411</v>
      </c>
      <c r="H67" s="145" t="s">
        <v>464</v>
      </c>
      <c r="I67" s="15" t="s">
        <v>409</v>
      </c>
      <c r="J67" s="77"/>
      <c r="K67" s="78"/>
      <c r="L67" s="78"/>
      <c r="M67" s="78"/>
      <c r="N67" s="78"/>
      <c r="O67" s="79"/>
      <c r="P67" s="171"/>
      <c r="Q67" s="78"/>
      <c r="R67" s="78"/>
      <c r="S67" s="78"/>
      <c r="T67" s="78"/>
      <c r="U67" s="109"/>
      <c r="V67" s="88"/>
      <c r="W67" s="78"/>
      <c r="X67" s="78"/>
      <c r="Y67" s="78"/>
      <c r="Z67" s="78"/>
      <c r="AA67" s="172"/>
      <c r="AB67" s="267"/>
    </row>
    <row r="68" spans="1:28" ht="45" x14ac:dyDescent="0.25">
      <c r="A68" s="3">
        <f t="shared" ref="A68" si="26">COUNTIF(J68:O68, "&gt;-1")*IF($F68 = "-", IF($G68 = "-", $H$6, $G$6), $F$6)</f>
        <v>0</v>
      </c>
      <c r="B68" s="3">
        <f t="shared" si="23"/>
        <v>0</v>
      </c>
      <c r="C68" s="3">
        <f t="shared" si="24"/>
        <v>0</v>
      </c>
      <c r="D68" s="344" t="s">
        <v>126</v>
      </c>
      <c r="E68" s="42" t="s">
        <v>403</v>
      </c>
      <c r="F68" s="5" t="s">
        <v>315</v>
      </c>
      <c r="G68" s="5" t="s">
        <v>314</v>
      </c>
      <c r="H68" s="17" t="s">
        <v>313</v>
      </c>
      <c r="I68" s="15" t="s">
        <v>127</v>
      </c>
      <c r="J68" s="77"/>
      <c r="K68" s="78"/>
      <c r="L68" s="78"/>
      <c r="M68" s="78"/>
      <c r="N68" s="78"/>
      <c r="O68" s="79"/>
      <c r="P68" s="171"/>
      <c r="Q68" s="78"/>
      <c r="R68" s="78"/>
      <c r="S68" s="78"/>
      <c r="T68" s="78"/>
      <c r="U68" s="171"/>
      <c r="V68" s="88"/>
      <c r="W68" s="78"/>
      <c r="X68" s="78"/>
      <c r="Y68" s="78"/>
      <c r="Z68" s="78"/>
      <c r="AA68" s="172"/>
      <c r="AB68" s="267"/>
    </row>
    <row r="69" spans="1:28" ht="45" customHeight="1" thickBot="1" x14ac:dyDescent="0.3">
      <c r="A69" s="3">
        <f t="shared" si="22"/>
        <v>0</v>
      </c>
      <c r="B69" s="3">
        <f t="shared" si="23"/>
        <v>0</v>
      </c>
      <c r="C69" s="3">
        <f t="shared" si="24"/>
        <v>0</v>
      </c>
      <c r="D69" s="345"/>
      <c r="E69" s="42" t="s">
        <v>404</v>
      </c>
      <c r="F69" s="18" t="s">
        <v>315</v>
      </c>
      <c r="G69" s="18" t="s">
        <v>314</v>
      </c>
      <c r="H69" s="18" t="s">
        <v>313</v>
      </c>
      <c r="I69" s="49" t="s">
        <v>127</v>
      </c>
      <c r="J69" s="218"/>
      <c r="K69" s="173"/>
      <c r="L69" s="173"/>
      <c r="M69" s="173"/>
      <c r="N69" s="173"/>
      <c r="O69" s="83"/>
      <c r="P69" s="175"/>
      <c r="Q69" s="173"/>
      <c r="R69" s="173"/>
      <c r="S69" s="173"/>
      <c r="T69" s="173"/>
      <c r="U69" s="175"/>
      <c r="V69" s="174"/>
      <c r="W69" s="173"/>
      <c r="X69" s="173"/>
      <c r="Y69" s="173"/>
      <c r="Z69" s="173"/>
      <c r="AA69" s="172"/>
      <c r="AB69" s="267"/>
    </row>
    <row r="70" spans="1:28" ht="30" customHeight="1" thickTop="1" x14ac:dyDescent="0.25">
      <c r="A70" s="32">
        <f>SUM(A64:A69)</f>
        <v>0</v>
      </c>
      <c r="B70" s="32">
        <f>SUM(B64:B69)</f>
        <v>0</v>
      </c>
      <c r="C70" s="32">
        <f>SUM(C64:C69)</f>
        <v>0</v>
      </c>
      <c r="D70" s="358" t="s">
        <v>418</v>
      </c>
      <c r="E70" s="359"/>
      <c r="F70" s="359"/>
      <c r="G70" s="359"/>
      <c r="H70" s="359"/>
      <c r="I70" s="359"/>
      <c r="J70" s="285">
        <f>IFERROR(SUM(J64:O69)/A70*100,0)</f>
        <v>0</v>
      </c>
      <c r="K70" s="286"/>
      <c r="L70" s="286"/>
      <c r="M70" s="286"/>
      <c r="N70" s="286"/>
      <c r="O70" s="287"/>
      <c r="P70" s="286">
        <f>IFERROR(SUM(P64:U69)/B70*100,0)</f>
        <v>0</v>
      </c>
      <c r="Q70" s="286"/>
      <c r="R70" s="286"/>
      <c r="S70" s="286"/>
      <c r="T70" s="286"/>
      <c r="U70" s="287">
        <f>SUM(U64:U69)</f>
        <v>0</v>
      </c>
      <c r="V70" s="285">
        <f>IFERROR(SUM(V64:AA69)/C70*100,0)</f>
        <v>0</v>
      </c>
      <c r="W70" s="286"/>
      <c r="X70" s="286"/>
      <c r="Y70" s="286"/>
      <c r="Z70" s="286"/>
      <c r="AA70" s="302">
        <f>SUM(AA64:AA69)</f>
        <v>0</v>
      </c>
      <c r="AB70" s="97" t="s">
        <v>102</v>
      </c>
    </row>
    <row r="71" spans="1:28" ht="30" customHeight="1" thickBot="1" x14ac:dyDescent="0.3">
      <c r="A71" s="32"/>
      <c r="B71" s="32"/>
      <c r="C71" s="32"/>
      <c r="D71" s="360"/>
      <c r="E71" s="361"/>
      <c r="F71" s="361"/>
      <c r="G71" s="361"/>
      <c r="H71" s="361"/>
      <c r="I71" s="361"/>
      <c r="J71" s="271">
        <f>Results!D12</f>
        <v>1</v>
      </c>
      <c r="K71" s="272"/>
      <c r="L71" s="272"/>
      <c r="M71" s="272"/>
      <c r="N71" s="272"/>
      <c r="O71" s="273"/>
      <c r="P71" s="272">
        <f>Results!F12</f>
        <v>1</v>
      </c>
      <c r="Q71" s="272"/>
      <c r="R71" s="272"/>
      <c r="S71" s="272"/>
      <c r="T71" s="272"/>
      <c r="U71" s="273"/>
      <c r="V71" s="271">
        <f>Results!H12</f>
        <v>1</v>
      </c>
      <c r="W71" s="272"/>
      <c r="X71" s="272"/>
      <c r="Y71" s="272"/>
      <c r="Z71" s="272"/>
      <c r="AA71" s="273"/>
      <c r="AB71" s="100"/>
    </row>
    <row r="72" spans="1:28" ht="15" hidden="1" customHeight="1" x14ac:dyDescent="0.25">
      <c r="A72"/>
      <c r="B72" s="3"/>
      <c r="C72" s="3"/>
      <c r="D72" s="316" t="s">
        <v>200</v>
      </c>
      <c r="E72" s="317"/>
      <c r="F72" s="317"/>
      <c r="G72" s="317"/>
      <c r="H72" s="317"/>
      <c r="I72" s="13"/>
      <c r="J72" s="310" t="str">
        <f>J$6</f>
        <v>Existing (No Build)</v>
      </c>
      <c r="K72" s="308"/>
      <c r="L72" s="308"/>
      <c r="M72" s="308"/>
      <c r="N72" s="308"/>
      <c r="O72" s="309"/>
      <c r="P72" s="310" t="str">
        <f>P$6</f>
        <v>Proposed - Alternative 1</v>
      </c>
      <c r="Q72" s="308"/>
      <c r="R72" s="308"/>
      <c r="S72" s="308"/>
      <c r="T72" s="308"/>
      <c r="U72" s="309"/>
      <c r="V72" s="310" t="str">
        <f>V$6</f>
        <v>Proposed - Alternative 2</v>
      </c>
      <c r="W72" s="308"/>
      <c r="X72" s="308"/>
      <c r="Y72" s="308"/>
      <c r="Z72" s="308"/>
      <c r="AA72" s="309"/>
      <c r="AB72" s="291" t="s">
        <v>280</v>
      </c>
    </row>
    <row r="73" spans="1:28" ht="15" hidden="1" customHeight="1" x14ac:dyDescent="0.25">
      <c r="A73"/>
      <c r="B73" s="3"/>
      <c r="C73" s="3"/>
      <c r="D73" s="348"/>
      <c r="E73" s="349"/>
      <c r="F73" s="349"/>
      <c r="G73" s="349"/>
      <c r="H73" s="349"/>
      <c r="I73" s="14" t="s">
        <v>183</v>
      </c>
      <c r="J73" s="8">
        <f>J$8</f>
        <v>1</v>
      </c>
      <c r="K73" s="6">
        <f t="shared" ref="K73:AA73" si="27">K$8</f>
        <v>2</v>
      </c>
      <c r="L73" s="6">
        <f t="shared" si="27"/>
        <v>3</v>
      </c>
      <c r="M73" s="6">
        <f t="shared" si="27"/>
        <v>4</v>
      </c>
      <c r="N73" s="6">
        <f t="shared" si="27"/>
        <v>5</v>
      </c>
      <c r="O73" s="7">
        <f t="shared" si="27"/>
        <v>6</v>
      </c>
      <c r="P73" s="8">
        <f t="shared" si="27"/>
        <v>1</v>
      </c>
      <c r="Q73" s="6">
        <f t="shared" si="27"/>
        <v>2</v>
      </c>
      <c r="R73" s="6">
        <f t="shared" si="27"/>
        <v>3</v>
      </c>
      <c r="S73" s="6">
        <f t="shared" si="27"/>
        <v>4</v>
      </c>
      <c r="T73" s="6">
        <f t="shared" si="27"/>
        <v>5</v>
      </c>
      <c r="U73" s="7">
        <f t="shared" si="27"/>
        <v>6</v>
      </c>
      <c r="V73" s="8">
        <f t="shared" si="27"/>
        <v>1</v>
      </c>
      <c r="W73" s="6">
        <f t="shared" si="27"/>
        <v>2</v>
      </c>
      <c r="X73" s="6">
        <f t="shared" si="27"/>
        <v>3</v>
      </c>
      <c r="Y73" s="6">
        <f t="shared" si="27"/>
        <v>4</v>
      </c>
      <c r="Z73" s="6">
        <f t="shared" si="27"/>
        <v>5</v>
      </c>
      <c r="AA73" s="6">
        <f t="shared" si="27"/>
        <v>6</v>
      </c>
      <c r="AB73" s="291"/>
    </row>
    <row r="74" spans="1:28" ht="57" hidden="1" customHeight="1" x14ac:dyDescent="0.25">
      <c r="A74" s="3">
        <f t="shared" ref="A74" si="28">COUNTIF(J74:O74, "&gt;-1")*IF($F74 = "-", IF($G74 = "-", $H$6, $G$6), $F$6)</f>
        <v>0</v>
      </c>
      <c r="B74" s="3">
        <f>COUNTIF(P74:U74, "&gt;-1")*IF($F74 = "-", IF($G74 = "-", $H$6, $G$6), $F$6)</f>
        <v>0</v>
      </c>
      <c r="C74" s="3">
        <f>COUNTIF(V74:AA74, "&gt;-1")*IF($F74 = "-", IF($G74 = "-", $H$6, $G$6), $F$6)</f>
        <v>0</v>
      </c>
      <c r="D74" s="50" t="s">
        <v>178</v>
      </c>
      <c r="E74" s="52"/>
      <c r="F74" s="9" t="s">
        <v>51</v>
      </c>
      <c r="G74" s="22" t="s">
        <v>179</v>
      </c>
      <c r="H74" s="22" t="s">
        <v>319</v>
      </c>
      <c r="I74" s="22" t="s">
        <v>186</v>
      </c>
      <c r="J74" s="77"/>
      <c r="K74" s="78"/>
      <c r="L74" s="78"/>
      <c r="M74" s="78"/>
      <c r="N74" s="78"/>
      <c r="O74" s="79"/>
      <c r="P74" s="77"/>
      <c r="Q74" s="78"/>
      <c r="R74" s="78"/>
      <c r="S74" s="78"/>
      <c r="T74" s="78"/>
      <c r="U74" s="79"/>
      <c r="V74" s="77"/>
      <c r="W74" s="78"/>
      <c r="X74" s="78"/>
      <c r="Y74" s="78"/>
      <c r="Z74" s="78"/>
      <c r="AA74" s="79"/>
      <c r="AB74" s="291"/>
    </row>
    <row r="75" spans="1:28" ht="30" hidden="1" customHeight="1" x14ac:dyDescent="0.25">
      <c r="A75" s="3">
        <f t="shared" ref="A75:A78" si="29">COUNTIF(J75:O75, "&gt;-1")*IF($F75 = "-", IF($G75 = "-", $H$6, $G$6), $F$6)</f>
        <v>0</v>
      </c>
      <c r="B75" s="3">
        <f>COUNTIF(P75:U75, "&gt;-1")*IF($F75 = "-", IF($G75 = "-", $H$6, $G$6), $F$6)</f>
        <v>0</v>
      </c>
      <c r="C75" s="3">
        <f>COUNTIF(V75:AA75, "&gt;-1")*IF($F75 = "-", IF($G75 = "-", $H$6, $G$6), $F$6)</f>
        <v>0</v>
      </c>
      <c r="D75" s="356" t="s">
        <v>185</v>
      </c>
      <c r="E75" s="357"/>
      <c r="F75" s="9" t="s">
        <v>51</v>
      </c>
      <c r="G75" s="9" t="s">
        <v>51</v>
      </c>
      <c r="H75" s="9" t="s">
        <v>320</v>
      </c>
      <c r="I75" s="20" t="s">
        <v>184</v>
      </c>
      <c r="J75" s="80"/>
      <c r="K75" s="81"/>
      <c r="L75" s="81"/>
      <c r="M75" s="81"/>
      <c r="N75" s="81"/>
      <c r="O75" s="82"/>
      <c r="P75" s="80"/>
      <c r="Q75" s="81"/>
      <c r="R75" s="81"/>
      <c r="S75" s="81"/>
      <c r="T75" s="81"/>
      <c r="U75" s="82"/>
      <c r="V75" s="80"/>
      <c r="W75" s="81"/>
      <c r="X75" s="81"/>
      <c r="Y75" s="81"/>
      <c r="Z75" s="81"/>
      <c r="AA75" s="82"/>
      <c r="AB75" s="97"/>
    </row>
    <row r="76" spans="1:28" ht="79.349999999999994" hidden="1" customHeight="1" x14ac:dyDescent="0.25">
      <c r="A76" s="3">
        <f t="shared" ref="A76:A77" si="30">COUNTIF(J76:O76, "&gt;-1")*IF($F76 = "-", IF($G76 = "-", $H$6, $G$6), $F$6)</f>
        <v>0</v>
      </c>
      <c r="B76" s="3">
        <f>COUNTIF(P76:U76, "&gt;-1")*IF($F76 = "-", IF($G76 = "-", $H$6, $G$6), $F$6)</f>
        <v>0</v>
      </c>
      <c r="C76" s="3">
        <f>COUNTIF(V76:AA76, "&gt;-1")*IF($F76 = "-", IF($G76 = "-", $H$6, $G$6), $F$6)</f>
        <v>0</v>
      </c>
      <c r="D76" s="356" t="s">
        <v>307</v>
      </c>
      <c r="E76" s="357"/>
      <c r="F76" s="9" t="s">
        <v>51</v>
      </c>
      <c r="G76" s="53" t="s">
        <v>305</v>
      </c>
      <c r="H76" s="53" t="s">
        <v>306</v>
      </c>
      <c r="I76" s="54" t="s">
        <v>304</v>
      </c>
      <c r="J76" s="77"/>
      <c r="K76" s="78"/>
      <c r="L76" s="78"/>
      <c r="M76" s="78"/>
      <c r="N76" s="78"/>
      <c r="O76" s="79"/>
      <c r="P76" s="77"/>
      <c r="Q76" s="78"/>
      <c r="R76" s="78"/>
      <c r="S76" s="78"/>
      <c r="T76" s="78"/>
      <c r="U76" s="79"/>
      <c r="V76" s="77"/>
      <c r="W76" s="78"/>
      <c r="X76" s="78"/>
      <c r="Y76" s="78"/>
      <c r="Z76" s="78"/>
      <c r="AA76" s="79"/>
      <c r="AB76" s="97"/>
    </row>
    <row r="77" spans="1:28" ht="50.45" hidden="1" customHeight="1" x14ac:dyDescent="0.25">
      <c r="A77" s="3">
        <f t="shared" si="30"/>
        <v>0</v>
      </c>
      <c r="B77" s="3">
        <f>COUNTIF(P77:U77, "&gt;-1")*IF($F77 = "-", IF($G77 = "-", $H$6, $G$6), $F$6)</f>
        <v>0</v>
      </c>
      <c r="C77" s="3">
        <f>COUNTIF(V77:AA77, "&gt;-1")*IF($F77 = "-", IF($G77 = "-", $H$6, $G$6), $F$6)</f>
        <v>0</v>
      </c>
      <c r="D77" s="277" t="s">
        <v>290</v>
      </c>
      <c r="E77" s="278"/>
      <c r="F77" s="9" t="s">
        <v>51</v>
      </c>
      <c r="G77" s="9" t="s">
        <v>51</v>
      </c>
      <c r="H77" s="55" t="s">
        <v>288</v>
      </c>
      <c r="I77" s="56" t="s">
        <v>287</v>
      </c>
      <c r="J77" s="80"/>
      <c r="K77" s="81"/>
      <c r="L77" s="81"/>
      <c r="M77" s="81"/>
      <c r="N77" s="81"/>
      <c r="O77" s="82"/>
      <c r="P77" s="80"/>
      <c r="Q77" s="81"/>
      <c r="R77" s="81"/>
      <c r="S77" s="81"/>
      <c r="T77" s="81"/>
      <c r="U77" s="82"/>
      <c r="V77" s="80"/>
      <c r="W77" s="81"/>
      <c r="X77" s="81"/>
      <c r="Y77" s="81"/>
      <c r="Z77" s="81"/>
      <c r="AA77" s="82"/>
      <c r="AB77" s="97"/>
    </row>
    <row r="78" spans="1:28" ht="41.1" hidden="1" customHeight="1" thickBot="1" x14ac:dyDescent="0.3">
      <c r="A78" s="3">
        <f t="shared" si="29"/>
        <v>0</v>
      </c>
      <c r="B78" s="3">
        <f>COUNTIF(P78:U78, "&gt;-1")*IF($F78 = "-", IF($G78 = "-", $H$6, $G$6), $F$6)</f>
        <v>0</v>
      </c>
      <c r="C78" s="3">
        <f>COUNTIF(V78:AA78, "&gt;-1")*IF($F78 = "-", IF($G78 = "-", $H$6, $G$6), $F$6)</f>
        <v>0</v>
      </c>
      <c r="D78" s="303" t="s">
        <v>275</v>
      </c>
      <c r="E78" s="304"/>
      <c r="F78" s="48" t="s">
        <v>51</v>
      </c>
      <c r="G78" s="23" t="s">
        <v>182</v>
      </c>
      <c r="H78" s="23" t="s">
        <v>181</v>
      </c>
      <c r="I78" s="31" t="s">
        <v>180</v>
      </c>
      <c r="J78" s="77"/>
      <c r="K78" s="78"/>
      <c r="L78" s="78"/>
      <c r="M78" s="78"/>
      <c r="N78" s="78"/>
      <c r="O78" s="79"/>
      <c r="P78" s="77"/>
      <c r="Q78" s="78"/>
      <c r="R78" s="78"/>
      <c r="S78" s="78"/>
      <c r="T78" s="78"/>
      <c r="U78" s="79"/>
      <c r="V78" s="77"/>
      <c r="W78" s="78"/>
      <c r="X78" s="78"/>
      <c r="Y78" s="78"/>
      <c r="Z78" s="78"/>
      <c r="AA78" s="79"/>
      <c r="AB78" s="97"/>
    </row>
    <row r="79" spans="1:28" ht="19.5" hidden="1" customHeight="1" thickTop="1" x14ac:dyDescent="0.25">
      <c r="A79" s="32">
        <f>SUM(A74:A78)</f>
        <v>0</v>
      </c>
      <c r="B79" s="32">
        <f>SUM(B74:B78)</f>
        <v>0</v>
      </c>
      <c r="C79" s="32">
        <f>SUM(C74:C78)</f>
        <v>0</v>
      </c>
      <c r="D79" s="279" t="s">
        <v>100</v>
      </c>
      <c r="E79" s="280"/>
      <c r="F79" s="280"/>
      <c r="G79" s="280"/>
      <c r="H79" s="280"/>
      <c r="I79" s="281"/>
      <c r="J79" s="300">
        <f>IFERROR(SUM(J74:O78)/A79*100,0)</f>
        <v>0</v>
      </c>
      <c r="K79" s="301"/>
      <c r="L79" s="301"/>
      <c r="M79" s="301"/>
      <c r="N79" s="301"/>
      <c r="O79" s="302"/>
      <c r="P79" s="300">
        <f>IFERROR(SUM(P74:U78)/B79*100,0)</f>
        <v>0</v>
      </c>
      <c r="Q79" s="301"/>
      <c r="R79" s="301"/>
      <c r="S79" s="301"/>
      <c r="T79" s="301"/>
      <c r="U79" s="302">
        <f>SUM(U75:U78)</f>
        <v>0</v>
      </c>
      <c r="V79" s="300">
        <f>IFERROR(SUM(V74:AA78)/C79*100,0)</f>
        <v>0</v>
      </c>
      <c r="W79" s="301"/>
      <c r="X79" s="301"/>
      <c r="Y79" s="301"/>
      <c r="Z79" s="301"/>
      <c r="AA79" s="302">
        <f>SUM(AA75:AA78)</f>
        <v>0</v>
      </c>
      <c r="AB79" s="97" t="s">
        <v>102</v>
      </c>
    </row>
    <row r="80" spans="1:28" ht="66" hidden="1" customHeight="1" thickBot="1" x14ac:dyDescent="0.3">
      <c r="A80" s="32"/>
      <c r="B80" s="32"/>
      <c r="C80" s="32"/>
      <c r="D80" s="282"/>
      <c r="E80" s="283"/>
      <c r="F80" s="283"/>
      <c r="G80" s="283"/>
      <c r="H80" s="283"/>
      <c r="I80" s="284"/>
      <c r="J80" s="271" t="e">
        <f>Results!#REF!</f>
        <v>#REF!</v>
      </c>
      <c r="K80" s="272"/>
      <c r="L80" s="272"/>
      <c r="M80" s="272"/>
      <c r="N80" s="272"/>
      <c r="O80" s="273"/>
      <c r="P80" s="271" t="e">
        <f>Results!#REF!</f>
        <v>#REF!</v>
      </c>
      <c r="Q80" s="272"/>
      <c r="R80" s="272"/>
      <c r="S80" s="272"/>
      <c r="T80" s="272"/>
      <c r="U80" s="273"/>
      <c r="V80" s="271" t="e">
        <f>Results!#REF!</f>
        <v>#REF!</v>
      </c>
      <c r="W80" s="272"/>
      <c r="X80" s="272"/>
      <c r="Y80" s="272"/>
      <c r="Z80" s="272"/>
      <c r="AA80" s="272"/>
      <c r="AB80" s="100"/>
    </row>
    <row r="81" spans="1:28" ht="30" customHeight="1" thickBot="1" x14ac:dyDescent="0.3">
      <c r="A81"/>
      <c r="B81" s="3"/>
      <c r="C81" s="3"/>
      <c r="D81" s="269" t="s">
        <v>101</v>
      </c>
      <c r="E81" s="270"/>
      <c r="F81" s="270"/>
      <c r="G81" s="270"/>
      <c r="H81" s="270"/>
      <c r="I81" s="270"/>
      <c r="J81" s="274">
        <f>SUMPRODUCT($J$84:$J$89,$K$84:$K$89)/SUM($J$84:$J$89)</f>
        <v>0</v>
      </c>
      <c r="K81" s="275"/>
      <c r="L81" s="275"/>
      <c r="M81" s="275"/>
      <c r="N81" s="275"/>
      <c r="O81" s="276"/>
      <c r="P81" s="274">
        <f>SUMPRODUCT($J$84:$J$89,$P$84:$P$89)/SUM($J$84:$J$89)</f>
        <v>0</v>
      </c>
      <c r="Q81" s="275"/>
      <c r="R81" s="275"/>
      <c r="S81" s="275"/>
      <c r="T81" s="275"/>
      <c r="U81" s="276"/>
      <c r="V81" s="274">
        <f>SUMPRODUCT($J$84:$J$89,$V$84:$V$89)/SUM($J$84:$J$89)</f>
        <v>0</v>
      </c>
      <c r="W81" s="275"/>
      <c r="X81" s="275"/>
      <c r="Y81" s="275"/>
      <c r="Z81" s="275"/>
      <c r="AA81" s="276"/>
      <c r="AB81" s="267" t="s">
        <v>360</v>
      </c>
    </row>
    <row r="82" spans="1:28" ht="30" customHeight="1" thickBot="1" x14ac:dyDescent="0.3">
      <c r="A82"/>
      <c r="B82" s="3"/>
      <c r="C82" s="3"/>
      <c r="D82" s="269" t="s">
        <v>416</v>
      </c>
      <c r="E82" s="270"/>
      <c r="F82" s="270"/>
      <c r="G82" s="270"/>
      <c r="H82" s="270"/>
      <c r="I82" s="270"/>
      <c r="J82" s="271">
        <f>IF(J81&gt;'Scoring (Hide)'!$C$3,'Scoring (Hide)'!$A$3,IF(J81&gt;'Scoring (Hide)'!$C$4,'Scoring (Hide)'!$A$4,IF(Intersection!J81&gt;'Scoring (Hide)'!$C$5,'Scoring (Hide)'!$A$5,IF(Intersection!J81&gt;'Scoring (Hide)'!$C$6,'Scoring (Hide)'!$A$6,'Scoring (Hide)'!$A$7))))</f>
        <v>1</v>
      </c>
      <c r="K82" s="272"/>
      <c r="L82" s="272"/>
      <c r="M82" s="272"/>
      <c r="N82" s="272"/>
      <c r="O82" s="273"/>
      <c r="P82" s="271">
        <f>IF(P81&gt;'Scoring (Hide)'!$C$3,'Scoring (Hide)'!$A$3,IF(P81&gt;'Scoring (Hide)'!$C$4,'Scoring (Hide)'!$A$4,IF(Intersection!P81&gt;'Scoring (Hide)'!$C$5,'Scoring (Hide)'!$A$5,IF(Intersection!P81&gt;'Scoring (Hide)'!$C$6,'Scoring (Hide)'!$A$6,'Scoring (Hide)'!$A$7))))</f>
        <v>1</v>
      </c>
      <c r="Q82" s="272"/>
      <c r="R82" s="272"/>
      <c r="S82" s="272"/>
      <c r="T82" s="272"/>
      <c r="U82" s="273"/>
      <c r="V82" s="271">
        <f>IF(V81&gt;'Scoring (Hide)'!$C$3,'Scoring (Hide)'!$A$3,IF(V81&gt;'Scoring (Hide)'!$C$4,'Scoring (Hide)'!$A$4,IF(Intersection!V81&gt;'Scoring (Hide)'!$C$5,'Scoring (Hide)'!$A$5,IF(Intersection!V81&gt;'Scoring (Hide)'!$C$6,'Scoring (Hide)'!$A$6,'Scoring (Hide)'!$A$7))))</f>
        <v>1</v>
      </c>
      <c r="W82" s="272"/>
      <c r="X82" s="272"/>
      <c r="Y82" s="272"/>
      <c r="Z82" s="272"/>
      <c r="AA82" s="273"/>
      <c r="AB82" s="268"/>
    </row>
    <row r="83" spans="1:28" hidden="1" x14ac:dyDescent="0.25">
      <c r="A83"/>
      <c r="B83" s="3"/>
      <c r="C83" s="3"/>
      <c r="D83"/>
      <c r="E83"/>
      <c r="F83"/>
      <c r="G83"/>
      <c r="H83"/>
      <c r="I83"/>
      <c r="J83" s="2" t="s">
        <v>214</v>
      </c>
      <c r="K83" s="2" t="s">
        <v>220</v>
      </c>
      <c r="L83" s="2"/>
      <c r="M83" s="2"/>
      <c r="N83" s="2"/>
      <c r="O83" s="2"/>
      <c r="P83" s="2" t="s">
        <v>221</v>
      </c>
      <c r="Q83" s="2"/>
      <c r="R83" s="2"/>
      <c r="S83" s="2"/>
      <c r="T83" s="2"/>
      <c r="U83" s="2"/>
      <c r="V83" s="2" t="s">
        <v>221</v>
      </c>
      <c r="W83" s="2"/>
      <c r="X83" s="2"/>
      <c r="Y83" s="2"/>
      <c r="Z83" s="2"/>
      <c r="AA83" s="2"/>
      <c r="AB83"/>
    </row>
    <row r="84" spans="1:28" hidden="1" x14ac:dyDescent="0.25">
      <c r="A84"/>
      <c r="B84" s="3"/>
      <c r="C84" s="3"/>
      <c r="D84"/>
      <c r="E84"/>
      <c r="F84"/>
      <c r="G84"/>
      <c r="H84"/>
      <c r="I84" t="s">
        <v>215</v>
      </c>
      <c r="J84" s="25">
        <f>'Scoring (Hide)'!K22</f>
        <v>1</v>
      </c>
      <c r="K84" s="25">
        <f>J24</f>
        <v>0</v>
      </c>
      <c r="L84" s="2"/>
      <c r="M84" s="2"/>
      <c r="N84" s="2"/>
      <c r="O84" s="2"/>
      <c r="P84" s="25">
        <f>P24</f>
        <v>0</v>
      </c>
      <c r="Q84" s="2"/>
      <c r="R84" s="2"/>
      <c r="S84" s="2"/>
      <c r="T84" s="2"/>
      <c r="U84" s="2"/>
      <c r="V84" s="25">
        <f>V24</f>
        <v>0</v>
      </c>
      <c r="W84" s="2"/>
      <c r="X84" s="2"/>
      <c r="Y84" s="2"/>
      <c r="Z84" s="2"/>
      <c r="AA84" s="2"/>
      <c r="AB84"/>
    </row>
    <row r="85" spans="1:28" hidden="1" x14ac:dyDescent="0.25">
      <c r="A85"/>
      <c r="B85" s="3"/>
      <c r="C85" s="3"/>
      <c r="D85"/>
      <c r="E85"/>
      <c r="F85"/>
      <c r="G85"/>
      <c r="H85"/>
      <c r="I85" t="s">
        <v>217</v>
      </c>
      <c r="J85" s="25">
        <f>'Scoring (Hide)'!K23</f>
        <v>1</v>
      </c>
      <c r="K85" s="25">
        <f>J36</f>
        <v>0</v>
      </c>
      <c r="L85" s="2"/>
      <c r="M85" s="2"/>
      <c r="N85" s="2"/>
      <c r="O85" s="2"/>
      <c r="P85" s="25">
        <f>P36</f>
        <v>0</v>
      </c>
      <c r="Q85" s="2"/>
      <c r="R85" s="2"/>
      <c r="S85" s="2"/>
      <c r="T85" s="2"/>
      <c r="U85" s="2"/>
      <c r="V85" s="25">
        <f>V36</f>
        <v>0</v>
      </c>
      <c r="W85" s="2"/>
      <c r="X85" s="2"/>
      <c r="Y85" s="2"/>
      <c r="Z85" s="2"/>
      <c r="AA85" s="2"/>
      <c r="AB85"/>
    </row>
    <row r="86" spans="1:28" hidden="1" x14ac:dyDescent="0.25">
      <c r="A86"/>
      <c r="B86" s="3"/>
      <c r="C86" s="3"/>
      <c r="D86"/>
      <c r="E86"/>
      <c r="F86"/>
      <c r="G86"/>
      <c r="H86"/>
      <c r="I86" t="s">
        <v>218</v>
      </c>
      <c r="J86" s="25">
        <f>'Scoring (Hide)'!K24</f>
        <v>1</v>
      </c>
      <c r="K86" s="2">
        <f>J48</f>
        <v>0</v>
      </c>
      <c r="L86" s="2"/>
      <c r="M86" s="2"/>
      <c r="N86" s="2"/>
      <c r="O86" s="2"/>
      <c r="P86" s="2">
        <f>P48</f>
        <v>0</v>
      </c>
      <c r="Q86" s="2"/>
      <c r="R86" s="2"/>
      <c r="S86" s="2"/>
      <c r="T86" s="2"/>
      <c r="U86" s="2"/>
      <c r="V86" s="25">
        <f>V48</f>
        <v>0</v>
      </c>
      <c r="W86" s="2"/>
      <c r="X86" s="2"/>
      <c r="Y86" s="2"/>
      <c r="Z86" s="2"/>
      <c r="AA86" s="2"/>
      <c r="AB86"/>
    </row>
    <row r="87" spans="1:28" hidden="1" x14ac:dyDescent="0.25">
      <c r="A87"/>
      <c r="B87" s="3"/>
      <c r="C87" s="3"/>
      <c r="D87"/>
      <c r="E87"/>
      <c r="F87"/>
      <c r="G87"/>
      <c r="H87"/>
      <c r="I87" t="s">
        <v>219</v>
      </c>
      <c r="J87" s="25">
        <f>'Scoring (Hide)'!K25</f>
        <v>1</v>
      </c>
      <c r="K87" s="25">
        <f>J60</f>
        <v>0</v>
      </c>
      <c r="L87" s="2"/>
      <c r="M87" s="2"/>
      <c r="N87" s="2"/>
      <c r="O87" s="2"/>
      <c r="P87" s="25">
        <f>P60</f>
        <v>0</v>
      </c>
      <c r="Q87" s="2"/>
      <c r="R87" s="2"/>
      <c r="S87" s="2"/>
      <c r="T87" s="2"/>
      <c r="U87" s="2"/>
      <c r="V87" s="25">
        <f>V60</f>
        <v>0</v>
      </c>
      <c r="W87" s="2"/>
      <c r="X87" s="2"/>
      <c r="Y87" s="2"/>
      <c r="Z87" s="2"/>
      <c r="AA87" s="2"/>
      <c r="AB87"/>
    </row>
    <row r="88" spans="1:28" hidden="1" x14ac:dyDescent="0.25">
      <c r="A88"/>
      <c r="B88" s="3"/>
      <c r="C88" s="3"/>
      <c r="D88"/>
      <c r="E88"/>
      <c r="F88"/>
      <c r="G88"/>
      <c r="H88"/>
      <c r="I88" t="s">
        <v>209</v>
      </c>
      <c r="J88" s="25">
        <f>'Scoring (Hide)'!K26</f>
        <v>1</v>
      </c>
      <c r="K88" s="25">
        <f>J70</f>
        <v>0</v>
      </c>
      <c r="L88" s="2"/>
      <c r="M88" s="2"/>
      <c r="N88" s="2"/>
      <c r="O88" s="2"/>
      <c r="P88" s="25">
        <f>P70</f>
        <v>0</v>
      </c>
      <c r="Q88" s="2"/>
      <c r="R88" s="2"/>
      <c r="S88" s="2"/>
      <c r="T88" s="2"/>
      <c r="U88" s="2"/>
      <c r="V88" s="25">
        <f>V70</f>
        <v>0</v>
      </c>
      <c r="W88" s="2"/>
      <c r="X88" s="2"/>
      <c r="Y88" s="2"/>
      <c r="Z88" s="2"/>
      <c r="AA88" s="2"/>
      <c r="AB88"/>
    </row>
    <row r="89" spans="1:28" hidden="1" x14ac:dyDescent="0.25">
      <c r="A89"/>
      <c r="B89" s="3"/>
      <c r="C89" s="3"/>
      <c r="D89"/>
      <c r="E89"/>
      <c r="F89"/>
      <c r="G89"/>
      <c r="H89"/>
      <c r="I89" t="s">
        <v>204</v>
      </c>
      <c r="J89" s="25">
        <f>'Scoring (Hide)'!K27</f>
        <v>0</v>
      </c>
      <c r="K89" s="25">
        <f>J79</f>
        <v>0</v>
      </c>
      <c r="L89" s="2"/>
      <c r="M89" s="2"/>
      <c r="N89" s="2"/>
      <c r="O89" s="2"/>
      <c r="P89" s="25">
        <f>P79</f>
        <v>0</v>
      </c>
      <c r="Q89" s="2"/>
      <c r="R89" s="2"/>
      <c r="S89" s="2"/>
      <c r="T89" s="2"/>
      <c r="U89" s="2"/>
      <c r="V89" s="25">
        <f>V79</f>
        <v>0</v>
      </c>
      <c r="W89" s="2"/>
      <c r="X89" s="2"/>
      <c r="Y89" s="2"/>
      <c r="Z89" s="2"/>
      <c r="AA89" s="2"/>
      <c r="AB89"/>
    </row>
    <row r="90" spans="1:28" hidden="1" x14ac:dyDescent="0.25">
      <c r="A90"/>
      <c r="B90" s="3"/>
      <c r="C90" s="3"/>
      <c r="D90"/>
      <c r="E90"/>
      <c r="F90"/>
      <c r="G90"/>
      <c r="H90"/>
      <c r="I90" t="s">
        <v>222</v>
      </c>
      <c r="J90" s="25">
        <f>SUM(J84:J89)</f>
        <v>5</v>
      </c>
      <c r="K90" s="25">
        <f>SUM(K84:K89)</f>
        <v>0</v>
      </c>
      <c r="L90" s="2"/>
      <c r="M90" s="2"/>
      <c r="N90" s="2"/>
      <c r="O90" s="2"/>
      <c r="P90" s="25">
        <f>SUM(P84:P89)</f>
        <v>0</v>
      </c>
      <c r="Q90" s="2"/>
      <c r="R90" s="2"/>
      <c r="S90" s="2"/>
      <c r="T90" s="2"/>
      <c r="U90" s="2"/>
      <c r="V90" s="25">
        <f>SUM(V84:V89)</f>
        <v>0</v>
      </c>
      <c r="W90" s="2"/>
      <c r="X90" s="2"/>
      <c r="Y90" s="2"/>
      <c r="Z90" s="2"/>
      <c r="AA90" s="2"/>
      <c r="AB90"/>
    </row>
    <row r="92" spans="1:28" x14ac:dyDescent="0.25">
      <c r="J92" s="35"/>
      <c r="K92" s="35"/>
      <c r="L92" s="35"/>
      <c r="M92" s="35"/>
      <c r="N92" s="35"/>
      <c r="O92" s="35"/>
      <c r="P92" s="35"/>
      <c r="Q92" s="35"/>
      <c r="R92" s="35"/>
      <c r="S92" s="35"/>
      <c r="T92" s="35"/>
      <c r="U92" s="35"/>
      <c r="V92" s="35"/>
      <c r="W92" s="35"/>
      <c r="X92" s="35"/>
      <c r="Y92" s="35"/>
      <c r="Z92" s="35"/>
      <c r="AA92" s="35"/>
    </row>
    <row r="93" spans="1:28" x14ac:dyDescent="0.25">
      <c r="J93" s="35"/>
      <c r="K93" s="35"/>
      <c r="L93" s="35"/>
      <c r="M93" s="35"/>
      <c r="N93" s="35"/>
      <c r="O93" s="35"/>
      <c r="P93" s="35"/>
      <c r="Q93" s="35"/>
      <c r="R93" s="35"/>
      <c r="S93" s="35"/>
      <c r="T93" s="35"/>
      <c r="U93" s="35"/>
      <c r="V93" s="35"/>
      <c r="W93" s="35"/>
      <c r="X93" s="35"/>
      <c r="Y93" s="35"/>
      <c r="Z93" s="35"/>
      <c r="AA93" s="35"/>
    </row>
  </sheetData>
  <sheetProtection algorithmName="SHA-512" hashValue="qJ9Ya3a62uborIdhFnef5mqtihfoOhlC8vPHzlannLMZ+dvlzIu9c7YW0O0oERrgIuJ4VhO/z1F+V7hogbmjlQ==" saltValue="r39Y7A7v2MAEwQyp0VdF5Q==" spinCount="100000" sheet="1" formatCells="0"/>
  <dataConsolidate/>
  <mergeCells count="149">
    <mergeCell ref="AB66:AB69"/>
    <mergeCell ref="D75:E75"/>
    <mergeCell ref="D78:E78"/>
    <mergeCell ref="D76:E76"/>
    <mergeCell ref="D60:I61"/>
    <mergeCell ref="J61:O61"/>
    <mergeCell ref="P61:U61"/>
    <mergeCell ref="J23:O23"/>
    <mergeCell ref="P23:U23"/>
    <mergeCell ref="D72:H73"/>
    <mergeCell ref="D48:I49"/>
    <mergeCell ref="J72:O72"/>
    <mergeCell ref="P72:U72"/>
    <mergeCell ref="D54:E54"/>
    <mergeCell ref="D56:E56"/>
    <mergeCell ref="D57:E57"/>
    <mergeCell ref="P62:U62"/>
    <mergeCell ref="D52:E52"/>
    <mergeCell ref="J53:O53"/>
    <mergeCell ref="D64:E64"/>
    <mergeCell ref="J71:O71"/>
    <mergeCell ref="D70:I71"/>
    <mergeCell ref="J25:O25"/>
    <mergeCell ref="P25:U25"/>
    <mergeCell ref="V25:AA25"/>
    <mergeCell ref="J37:O37"/>
    <mergeCell ref="P37:U37"/>
    <mergeCell ref="V37:AA37"/>
    <mergeCell ref="D36:I37"/>
    <mergeCell ref="D24:I25"/>
    <mergeCell ref="D65:E65"/>
    <mergeCell ref="J49:O49"/>
    <mergeCell ref="J62:O62"/>
    <mergeCell ref="D58:E58"/>
    <mergeCell ref="P59:U59"/>
    <mergeCell ref="D50:H51"/>
    <mergeCell ref="D62:H63"/>
    <mergeCell ref="P50:U50"/>
    <mergeCell ref="D34:E34"/>
    <mergeCell ref="J26:O26"/>
    <mergeCell ref="D33:E33"/>
    <mergeCell ref="D32:E32"/>
    <mergeCell ref="D31:E31"/>
    <mergeCell ref="D30:E30"/>
    <mergeCell ref="D28:E28"/>
    <mergeCell ref="D29:E29"/>
    <mergeCell ref="D26:H27"/>
    <mergeCell ref="D35:E35"/>
    <mergeCell ref="D68:D69"/>
    <mergeCell ref="P38:U38"/>
    <mergeCell ref="D47:E47"/>
    <mergeCell ref="D38:H39"/>
    <mergeCell ref="D43:E43"/>
    <mergeCell ref="D44:E44"/>
    <mergeCell ref="V53:AA53"/>
    <mergeCell ref="V59:AA59"/>
    <mergeCell ref="V60:AA60"/>
    <mergeCell ref="D40:E40"/>
    <mergeCell ref="D41:E41"/>
    <mergeCell ref="D42:E42"/>
    <mergeCell ref="D45:E45"/>
    <mergeCell ref="D46:E46"/>
    <mergeCell ref="D66:D67"/>
    <mergeCell ref="P80:U80"/>
    <mergeCell ref="V80:AA80"/>
    <mergeCell ref="P70:U70"/>
    <mergeCell ref="P49:U49"/>
    <mergeCell ref="V49:AA49"/>
    <mergeCell ref="P26:U26"/>
    <mergeCell ref="J50:O50"/>
    <mergeCell ref="J70:O70"/>
    <mergeCell ref="P34:U34"/>
    <mergeCell ref="V34:AA34"/>
    <mergeCell ref="P35:U35"/>
    <mergeCell ref="V35:AA35"/>
    <mergeCell ref="V62:AA62"/>
    <mergeCell ref="V70:AA70"/>
    <mergeCell ref="V72:AA72"/>
    <mergeCell ref="V79:AA79"/>
    <mergeCell ref="P48:U48"/>
    <mergeCell ref="J79:O79"/>
    <mergeCell ref="P79:U79"/>
    <mergeCell ref="J48:O48"/>
    <mergeCell ref="P71:U71"/>
    <mergeCell ref="J35:O35"/>
    <mergeCell ref="V71:AA71"/>
    <mergeCell ref="V61:AA61"/>
    <mergeCell ref="V24:AA24"/>
    <mergeCell ref="D7:H8"/>
    <mergeCell ref="D11:D14"/>
    <mergeCell ref="D16:E16"/>
    <mergeCell ref="D17:E17"/>
    <mergeCell ref="D19:E19"/>
    <mergeCell ref="D20:E20"/>
    <mergeCell ref="D22:E22"/>
    <mergeCell ref="J6:O7"/>
    <mergeCell ref="V23:AA23"/>
    <mergeCell ref="P6:U6"/>
    <mergeCell ref="P7:U7"/>
    <mergeCell ref="V6:AA6"/>
    <mergeCell ref="V7:AA7"/>
    <mergeCell ref="A7:B7"/>
    <mergeCell ref="P36:U36"/>
    <mergeCell ref="J36:O36"/>
    <mergeCell ref="AB38:AB40"/>
    <mergeCell ref="D53:E53"/>
    <mergeCell ref="D59:E59"/>
    <mergeCell ref="D55:E55"/>
    <mergeCell ref="J60:O60"/>
    <mergeCell ref="J59:O59"/>
    <mergeCell ref="V26:AA26"/>
    <mergeCell ref="V36:AA36"/>
    <mergeCell ref="V38:AA38"/>
    <mergeCell ref="V48:AA48"/>
    <mergeCell ref="V50:AA50"/>
    <mergeCell ref="J38:O38"/>
    <mergeCell ref="D18:E18"/>
    <mergeCell ref="J34:O34"/>
    <mergeCell ref="P24:U24"/>
    <mergeCell ref="D9:E9"/>
    <mergeCell ref="D10:E10"/>
    <mergeCell ref="D21:E21"/>
    <mergeCell ref="D23:E23"/>
    <mergeCell ref="J24:O24"/>
    <mergeCell ref="D15:E15"/>
    <mergeCell ref="F2:G2"/>
    <mergeCell ref="F3:G3"/>
    <mergeCell ref="F4:G4"/>
    <mergeCell ref="F5:G5"/>
    <mergeCell ref="H2:H3"/>
    <mergeCell ref="AB81:AB82"/>
    <mergeCell ref="D82:I82"/>
    <mergeCell ref="J82:O82"/>
    <mergeCell ref="P82:U82"/>
    <mergeCell ref="D81:I81"/>
    <mergeCell ref="J81:O81"/>
    <mergeCell ref="P81:U81"/>
    <mergeCell ref="V82:AA82"/>
    <mergeCell ref="V81:AA81"/>
    <mergeCell ref="D77:E77"/>
    <mergeCell ref="J80:O80"/>
    <mergeCell ref="D79:I80"/>
    <mergeCell ref="P60:U60"/>
    <mergeCell ref="P53:U53"/>
    <mergeCell ref="AB72:AB74"/>
    <mergeCell ref="AB62:AB63"/>
    <mergeCell ref="AB1:AB6"/>
    <mergeCell ref="D1:I1"/>
    <mergeCell ref="D6:E6"/>
  </mergeCells>
  <phoneticPr fontId="19" type="noConversion"/>
  <conditionalFormatting sqref="J80:AA80 J25:AA25 J37:AA37 J49:AA49 J61:AA61 J71:AA71 J82:AA82">
    <cfRule type="cellIs" dxfId="15" priority="2" operator="equal">
      <formula>1</formula>
    </cfRule>
    <cfRule type="cellIs" dxfId="14" priority="4" operator="equal">
      <formula>2</formula>
    </cfRule>
    <cfRule type="cellIs" dxfId="13" priority="5" operator="equal">
      <formula>3</formula>
    </cfRule>
    <cfRule type="cellIs" dxfId="12" priority="6" operator="equal">
      <formula>4</formula>
    </cfRule>
    <cfRule type="cellIs" dxfId="11" priority="7" operator="equal">
      <formula>5</formula>
    </cfRule>
  </conditionalFormatting>
  <pageMargins left="0.7" right="0.7" top="0.75" bottom="0.75" header="0.3" footer="0.3"/>
  <pageSetup scale="45" fitToHeight="0" orientation="landscape" r:id="rId1"/>
  <headerFooter>
    <oddHeader>&amp;C&amp;G</oddHeader>
    <oddFooter>&amp;LIntersection Scoring&amp;CDRAFT &amp;D&amp;R&amp;P of&amp;N</oddFooter>
  </headerFooter>
  <rowBreaks count="2" manualBreakCount="2">
    <brk id="37" min="3" max="27" man="1"/>
    <brk id="71" min="3" max="27" man="1"/>
  </rowBreaks>
  <legacyDrawingHF r:id="rId2"/>
  <extLst>
    <ext xmlns:x14="http://schemas.microsoft.com/office/spreadsheetml/2009/9/main" uri="{78C0D931-6437-407d-A8EE-F0AAD7539E65}">
      <x14:conditionalFormattings>
        <x14:conditionalFormatting xmlns:xm="http://schemas.microsoft.com/office/excel/2006/main">
          <x14:cfRule type="expression" priority="1" id="{B5149545-56FD-45F6-BCA8-64A06C000D3F}">
            <xm:f>'Project Information'!$C$21="no"</xm:f>
            <x14:dxf>
              <fill>
                <patternFill>
                  <bgColor theme="0" tint="-0.14996795556505021"/>
                </patternFill>
              </fill>
            </x14:dxf>
          </x14:cfRule>
          <xm:sqref>D74:AA80</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8823B59-6B9F-4698-ADA7-9E9A3ED95D64}">
          <x14:formula1>
            <xm:f>'Pull Downs (Hide)'!$C$8:$G$8</xm:f>
          </x14:formula1>
          <xm:sqref>J19:AA21 J28:AA30 J40:AA42 J9:AA10 P64:AA69 J64:O65</xm:sqref>
        </x14:dataValidation>
        <x14:dataValidation type="list" allowBlank="1" showInputMessage="1" showErrorMessage="1" xr:uid="{BB418A1D-900B-44EC-83F3-3902676854C4}">
          <x14:formula1>
            <xm:f>'Pull Downs (Hide)'!$C$9:$F$9</xm:f>
          </x14:formula1>
          <xm:sqref>J78:AA78 J76:AA76 J74:AA74</xm:sqref>
        </x14:dataValidation>
        <x14:dataValidation type="list" allowBlank="1" showInputMessage="1" showErrorMessage="1" xr:uid="{5AD9808E-E707-4C63-9C43-B769E6162E09}">
          <x14:formula1>
            <xm:f>'Pull Downs (Hide)'!$C$11:$F$11</xm:f>
          </x14:formula1>
          <xm:sqref>J59:O59 J56:AA56 J23:AA23 J34:AA34</xm:sqref>
        </x14:dataValidation>
        <x14:dataValidation type="list" allowBlank="1" showInputMessage="1" showErrorMessage="1" xr:uid="{00DE6ADD-3CE2-45A9-82A3-6D5C3B43BF79}">
          <x14:formula1>
            <xm:f>'Pull Downs (Hide)'!$C$10:$E$10</xm:f>
          </x14:formula1>
          <xm:sqref>J75:AA75 J77:AA77</xm:sqref>
        </x14:dataValidation>
        <x14:dataValidation type="list" allowBlank="1" showInputMessage="1" showErrorMessage="1" xr:uid="{4523FAFE-81EE-420B-B2F6-AE7828CE637C}">
          <x14:formula1>
            <xm:f>'Pull Downs (Hide)'!$C$12:$E$12</xm:f>
          </x14:formula1>
          <xm:sqref>J43:AA45 J47:AA47 J57:AA58 J52:AA54 J14:AA14 J16:AA18 J22:AA22</xm:sqref>
        </x14:dataValidation>
        <x14:dataValidation type="list" allowBlank="1" showInputMessage="1" showErrorMessage="1" xr:uid="{33B6A153-30D8-40E5-B2A0-E0D6A998230E}">
          <x14:formula1>
            <xm:f>'Pull Downs (Hide)'!$C$14:$F$14</xm:f>
          </x14:formula1>
          <xm:sqref>J46:AA46 J11:AA13 J15:AA15 J31:AA33 J35:AA35 J55:AA55</xm:sqref>
        </x14:dataValidation>
        <x14:dataValidation type="list" allowBlank="1" showInputMessage="1" showErrorMessage="1" xr:uid="{9C3F703D-624B-4F66-B077-F176FCB33486}">
          <x14:formula1>
            <xm:f>'Pull Downs (Hide)'!$D$15</xm:f>
          </x14:formula1>
          <xm:sqref>J66:O69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C8C4D-0AE9-4AAE-A12C-E7FBA23CDBF7}">
  <sheetPr>
    <pageSetUpPr fitToPage="1"/>
  </sheetPr>
  <dimension ref="A1:P127"/>
  <sheetViews>
    <sheetView zoomScale="90" zoomScaleNormal="90" workbookViewId="0">
      <pane ySplit="7" topLeftCell="A8" activePane="bottomLeft" state="frozen"/>
      <selection activeCell="D1" sqref="D1"/>
      <selection pane="bottomLeft" activeCell="J9" sqref="J9"/>
    </sheetView>
  </sheetViews>
  <sheetFormatPr defaultColWidth="8.5703125" defaultRowHeight="15" x14ac:dyDescent="0.25"/>
  <cols>
    <col min="1" max="1" width="6.42578125" style="35" hidden="1" customWidth="1"/>
    <col min="2" max="2" width="8.85546875" style="36" hidden="1" customWidth="1"/>
    <col min="3" max="3" width="9.140625" style="36" hidden="1" customWidth="1"/>
    <col min="4" max="4" width="11.42578125" style="35" customWidth="1"/>
    <col min="5" max="5" width="36.7109375" style="35" customWidth="1"/>
    <col min="6" max="6" width="18" style="36" customWidth="1"/>
    <col min="7" max="9" width="19.5703125" style="35" customWidth="1"/>
    <col min="10" max="15" width="10.42578125" style="36" customWidth="1"/>
    <col min="16" max="16" width="54" style="35" customWidth="1"/>
    <col min="17" max="16384" width="8.5703125" style="35"/>
  </cols>
  <sheetData>
    <row r="1" spans="1:16" s="93" customFormat="1" ht="23.25" customHeight="1" x14ac:dyDescent="0.25">
      <c r="A1" s="1"/>
      <c r="B1" s="74"/>
      <c r="C1" s="74"/>
      <c r="D1" s="249" t="s">
        <v>493</v>
      </c>
      <c r="E1" s="250"/>
      <c r="F1" s="250"/>
      <c r="G1" s="250"/>
      <c r="H1" s="250"/>
      <c r="I1" s="250"/>
      <c r="J1" s="416"/>
      <c r="K1" s="416"/>
      <c r="L1" s="416"/>
      <c r="M1" s="416"/>
      <c r="N1" s="416"/>
      <c r="O1" s="416"/>
      <c r="P1" s="421" t="s">
        <v>0</v>
      </c>
    </row>
    <row r="2" spans="1:16" s="93" customFormat="1" ht="17.25" customHeight="1" x14ac:dyDescent="0.25">
      <c r="A2" s="1"/>
      <c r="B2" s="4"/>
      <c r="C2" s="4"/>
      <c r="D2" s="153"/>
      <c r="E2" s="154" t="s">
        <v>112</v>
      </c>
      <c r="F2" s="263" t="str">
        <f>'Project Information'!$C$2</f>
        <v>Insert project name here</v>
      </c>
      <c r="G2" s="263"/>
      <c r="H2" s="266" t="s">
        <v>535</v>
      </c>
      <c r="I2" s="156"/>
      <c r="J2" s="379"/>
      <c r="K2" s="379"/>
      <c r="L2" s="379"/>
      <c r="M2" s="379"/>
      <c r="N2" s="379"/>
      <c r="O2" s="379"/>
      <c r="P2" s="422"/>
    </row>
    <row r="3" spans="1:16" s="93" customFormat="1" ht="17.25" customHeight="1" x14ac:dyDescent="0.25">
      <c r="A3" s="1"/>
      <c r="B3" s="4"/>
      <c r="C3" s="4"/>
      <c r="D3" s="153"/>
      <c r="E3" s="154" t="s">
        <v>244</v>
      </c>
      <c r="F3" s="264" t="str">
        <f>'Project Information'!$C$7</f>
        <v>Describe project limits here</v>
      </c>
      <c r="G3" s="264"/>
      <c r="H3" s="266"/>
      <c r="I3" s="156"/>
      <c r="J3" s="379"/>
      <c r="K3" s="379"/>
      <c r="L3" s="379"/>
      <c r="M3" s="379"/>
      <c r="N3" s="379"/>
      <c r="O3" s="379"/>
      <c r="P3" s="422"/>
    </row>
    <row r="4" spans="1:16" s="93" customFormat="1" ht="17.25" customHeight="1" x14ac:dyDescent="0.25">
      <c r="A4" s="1"/>
      <c r="B4" s="4"/>
      <c r="C4" s="4"/>
      <c r="D4" s="153"/>
      <c r="E4" s="154" t="s">
        <v>113</v>
      </c>
      <c r="F4" s="264" t="str">
        <f>'Project Information'!$C$3</f>
        <v>Insert project date here</v>
      </c>
      <c r="G4" s="264"/>
      <c r="H4" s="156"/>
      <c r="I4" s="156"/>
      <c r="J4" s="157"/>
      <c r="K4" s="157"/>
      <c r="L4" s="157"/>
      <c r="M4" s="157"/>
      <c r="N4" s="158"/>
      <c r="O4" s="158"/>
      <c r="P4" s="422"/>
    </row>
    <row r="5" spans="1:16" s="93" customFormat="1" ht="17.25" customHeight="1" thickBot="1" x14ac:dyDescent="0.3">
      <c r="A5" s="1"/>
      <c r="B5" s="4"/>
      <c r="C5" s="4"/>
      <c r="D5" s="153"/>
      <c r="E5" s="154" t="s">
        <v>116</v>
      </c>
      <c r="F5" s="364" t="str">
        <f>'Project Information'!$C$4</f>
        <v>Insert preparer initials here</v>
      </c>
      <c r="G5" s="364"/>
      <c r="H5" s="154" t="s">
        <v>171</v>
      </c>
      <c r="I5" s="163" t="str">
        <f>'Project Information'!$C$5</f>
        <v>Insert QAQC reviewer initials here</v>
      </c>
      <c r="J5" s="379"/>
      <c r="K5" s="379"/>
      <c r="L5" s="379"/>
      <c r="M5" s="379"/>
      <c r="N5" s="379"/>
      <c r="O5" s="379"/>
      <c r="P5" s="422"/>
    </row>
    <row r="6" spans="1:16" ht="45.75" thickBot="1" x14ac:dyDescent="0.3">
      <c r="A6" s="298" t="s">
        <v>248</v>
      </c>
      <c r="B6" s="298"/>
      <c r="C6" s="299"/>
      <c r="D6" s="417" t="s">
        <v>1</v>
      </c>
      <c r="E6" s="418"/>
      <c r="F6" s="167">
        <v>3</v>
      </c>
      <c r="G6" s="167">
        <v>2</v>
      </c>
      <c r="H6" s="167">
        <v>1</v>
      </c>
      <c r="I6" s="168">
        <v>0</v>
      </c>
      <c r="J6" s="164" t="s">
        <v>252</v>
      </c>
      <c r="K6" s="165" t="s">
        <v>263</v>
      </c>
      <c r="L6" s="166" t="s">
        <v>264</v>
      </c>
      <c r="M6" s="165" t="s">
        <v>265</v>
      </c>
      <c r="N6" s="166" t="s">
        <v>264</v>
      </c>
      <c r="O6" s="166" t="s">
        <v>265</v>
      </c>
      <c r="P6" s="422"/>
    </row>
    <row r="7" spans="1:16" x14ac:dyDescent="0.25">
      <c r="A7" s="2"/>
      <c r="B7" s="2"/>
      <c r="C7" s="2"/>
      <c r="D7" s="215"/>
      <c r="E7" s="216"/>
      <c r="F7" s="217"/>
      <c r="G7" s="217"/>
      <c r="H7" s="217"/>
      <c r="I7" s="217"/>
      <c r="J7" s="335" t="s">
        <v>358</v>
      </c>
      <c r="K7" s="337"/>
      <c r="L7" s="335" t="s">
        <v>347</v>
      </c>
      <c r="M7" s="337"/>
      <c r="N7" s="335" t="s">
        <v>348</v>
      </c>
      <c r="O7" s="337"/>
      <c r="P7" s="423"/>
    </row>
    <row r="8" spans="1:16" ht="15" customHeight="1" thickBot="1" x14ac:dyDescent="0.3">
      <c r="A8" t="s">
        <v>2</v>
      </c>
      <c r="B8" s="2" t="s">
        <v>351</v>
      </c>
      <c r="C8" s="2" t="s">
        <v>352</v>
      </c>
      <c r="D8" s="365" t="s">
        <v>426</v>
      </c>
      <c r="E8" s="366"/>
      <c r="F8" s="366"/>
      <c r="G8" s="366"/>
      <c r="H8" s="366"/>
      <c r="I8" s="366"/>
      <c r="J8" s="366"/>
      <c r="K8" s="366"/>
      <c r="L8" s="366"/>
      <c r="M8" s="366"/>
      <c r="N8" s="366"/>
      <c r="O8" s="366"/>
      <c r="P8" s="424"/>
    </row>
    <row r="9" spans="1:16" ht="20.25" customHeight="1" x14ac:dyDescent="0.25">
      <c r="A9" s="3">
        <f>COUNTIF(J9:K9, "&gt;-1")*IF($F9 = "-", IF($G9 = "-", $H$6, $G$6), $F$6)</f>
        <v>0</v>
      </c>
      <c r="B9" s="3">
        <f>COUNTIF(L9:M9, "&gt;-1")*IF($F9 = "-", IF($G9 = "-", $H$6, $G$6), $F$6)</f>
        <v>0</v>
      </c>
      <c r="C9" s="27">
        <f>COUNTIF(N9:O9, "&gt;-1")*IF($F9 = "-", IF($G9 = "-", $H$6, $G$6), $F$6)</f>
        <v>0</v>
      </c>
      <c r="D9" s="411" t="s">
        <v>308</v>
      </c>
      <c r="E9" s="412"/>
      <c r="F9" s="5" t="s">
        <v>236</v>
      </c>
      <c r="G9" s="5" t="s">
        <v>51</v>
      </c>
      <c r="H9" s="5" t="s">
        <v>51</v>
      </c>
      <c r="I9" s="20" t="s">
        <v>21</v>
      </c>
      <c r="J9" s="80"/>
      <c r="K9" s="82"/>
      <c r="L9" s="80"/>
      <c r="M9" s="82"/>
      <c r="N9" s="80"/>
      <c r="O9" s="82"/>
      <c r="P9" s="191" t="s">
        <v>372</v>
      </c>
    </row>
    <row r="10" spans="1:16" ht="30" customHeight="1" x14ac:dyDescent="0.25">
      <c r="A10" s="394">
        <f t="shared" ref="A10:A20" si="0">COUNTIF(J10:K10, "&gt;-1")*IF($F10 = "-", IF($G10 = "-", $H$6, $G$6), $F$6)</f>
        <v>0</v>
      </c>
      <c r="B10" s="394">
        <f t="shared" ref="B10:C20" si="1">COUNTIF(L10:M10, "&gt;-1")*IF($F10 = "-", IF($G10 = "-", $H$6, $G$6), $F$6)</f>
        <v>0</v>
      </c>
      <c r="C10" s="436">
        <f>COUNTIF(N10:O10, "&gt;-1")*IF($F10 = "-", IF($G10 = "-", $H$6, $G$6), $F$6)</f>
        <v>0</v>
      </c>
      <c r="D10" s="408" t="s">
        <v>301</v>
      </c>
      <c r="E10" s="219" t="s">
        <v>371</v>
      </c>
      <c r="F10" s="5" t="s">
        <v>481</v>
      </c>
      <c r="G10" s="5" t="s">
        <v>484</v>
      </c>
      <c r="H10" s="5" t="s">
        <v>3</v>
      </c>
      <c r="I10" s="404" t="s">
        <v>21</v>
      </c>
      <c r="J10" s="288"/>
      <c r="K10" s="290"/>
      <c r="L10" s="288"/>
      <c r="M10" s="290"/>
      <c r="N10" s="288"/>
      <c r="O10" s="290"/>
      <c r="P10" s="452" t="s">
        <v>531</v>
      </c>
    </row>
    <row r="11" spans="1:16" ht="27" customHeight="1" x14ac:dyDescent="0.25">
      <c r="A11" s="394">
        <f t="shared" si="0"/>
        <v>0</v>
      </c>
      <c r="B11" s="394">
        <f t="shared" si="1"/>
        <v>0</v>
      </c>
      <c r="C11" s="436">
        <f t="shared" si="1"/>
        <v>0</v>
      </c>
      <c r="D11" s="409"/>
      <c r="E11" s="219" t="s">
        <v>4</v>
      </c>
      <c r="F11" s="5" t="s">
        <v>482</v>
      </c>
      <c r="G11" s="5" t="s">
        <v>485</v>
      </c>
      <c r="H11" s="5" t="s">
        <v>5</v>
      </c>
      <c r="I11" s="405"/>
      <c r="J11" s="288"/>
      <c r="K11" s="290"/>
      <c r="L11" s="288"/>
      <c r="M11" s="290"/>
      <c r="N11" s="288"/>
      <c r="O11" s="290"/>
      <c r="P11" s="452"/>
    </row>
    <row r="12" spans="1:16" ht="27" customHeight="1" x14ac:dyDescent="0.25">
      <c r="A12" s="394">
        <f t="shared" si="0"/>
        <v>0</v>
      </c>
      <c r="B12" s="394">
        <f t="shared" si="1"/>
        <v>0</v>
      </c>
      <c r="C12" s="436">
        <f t="shared" si="1"/>
        <v>0</v>
      </c>
      <c r="D12" s="410"/>
      <c r="E12" s="219" t="s">
        <v>6</v>
      </c>
      <c r="F12" s="5" t="s">
        <v>483</v>
      </c>
      <c r="G12" s="5" t="s">
        <v>43</v>
      </c>
      <c r="H12" s="5" t="s">
        <v>7</v>
      </c>
      <c r="I12" s="406"/>
      <c r="J12" s="288"/>
      <c r="K12" s="290"/>
      <c r="L12" s="288"/>
      <c r="M12" s="290"/>
      <c r="N12" s="288"/>
      <c r="O12" s="290"/>
      <c r="P12" s="452"/>
    </row>
    <row r="13" spans="1:16" ht="44.1" customHeight="1" x14ac:dyDescent="0.25">
      <c r="A13" s="394">
        <f>COUNTIF(J13:K13, "&gt;-1")*IF($F13 = "-", IF($G13 = "-", $H$6, $G$6), $F$6)</f>
        <v>0</v>
      </c>
      <c r="B13" s="394">
        <f t="shared" si="1"/>
        <v>0</v>
      </c>
      <c r="C13" s="436">
        <f>COUNTIF(N13:O13, "&gt;-1")*IF($F13 = "-", IF($G13 = "-", $H$6, $G$6), $F$6)</f>
        <v>0</v>
      </c>
      <c r="D13" s="413" t="s">
        <v>8</v>
      </c>
      <c r="E13" s="219" t="s">
        <v>371</v>
      </c>
      <c r="F13" s="5" t="s">
        <v>374</v>
      </c>
      <c r="G13" s="5" t="s">
        <v>377</v>
      </c>
      <c r="H13" s="404" t="s">
        <v>107</v>
      </c>
      <c r="I13" s="404" t="s">
        <v>379</v>
      </c>
      <c r="J13" s="288"/>
      <c r="K13" s="290"/>
      <c r="L13" s="288"/>
      <c r="M13" s="290"/>
      <c r="N13" s="288"/>
      <c r="O13" s="290"/>
      <c r="P13" s="452"/>
    </row>
    <row r="14" spans="1:16" ht="60.6" customHeight="1" x14ac:dyDescent="0.25">
      <c r="A14" s="394">
        <f t="shared" si="0"/>
        <v>0</v>
      </c>
      <c r="B14" s="394">
        <f t="shared" si="1"/>
        <v>0</v>
      </c>
      <c r="C14" s="436">
        <f t="shared" si="1"/>
        <v>0</v>
      </c>
      <c r="D14" s="239"/>
      <c r="E14" s="219" t="s">
        <v>4</v>
      </c>
      <c r="F14" s="5" t="s">
        <v>375</v>
      </c>
      <c r="G14" s="5" t="s">
        <v>376</v>
      </c>
      <c r="H14" s="405"/>
      <c r="I14" s="405"/>
      <c r="J14" s="288"/>
      <c r="K14" s="290"/>
      <c r="L14" s="288"/>
      <c r="M14" s="290"/>
      <c r="N14" s="288"/>
      <c r="O14" s="290"/>
      <c r="P14" s="452"/>
    </row>
    <row r="15" spans="1:16" ht="75" x14ac:dyDescent="0.25">
      <c r="A15" s="394">
        <f t="shared" si="0"/>
        <v>0</v>
      </c>
      <c r="B15" s="394">
        <f t="shared" si="1"/>
        <v>0</v>
      </c>
      <c r="C15" s="436">
        <f t="shared" si="1"/>
        <v>0</v>
      </c>
      <c r="D15" s="414"/>
      <c r="E15" s="219" t="s">
        <v>6</v>
      </c>
      <c r="F15" s="5" t="s">
        <v>373</v>
      </c>
      <c r="G15" s="5" t="s">
        <v>378</v>
      </c>
      <c r="H15" s="406"/>
      <c r="I15" s="406"/>
      <c r="J15" s="288"/>
      <c r="K15" s="290"/>
      <c r="L15" s="288"/>
      <c r="M15" s="290"/>
      <c r="N15" s="288"/>
      <c r="O15" s="290"/>
      <c r="P15" s="452"/>
    </row>
    <row r="16" spans="1:16" ht="30" x14ac:dyDescent="0.25">
      <c r="A16" s="2">
        <f>COUNTIF(J16:K16, "&gt;-1")*IF($F16 = "-", IF($G16 = "-", $H$6, $G$6), $F$6)</f>
        <v>0</v>
      </c>
      <c r="B16" s="2">
        <f t="shared" si="1"/>
        <v>0</v>
      </c>
      <c r="C16" s="2">
        <f t="shared" ref="C16:C22" si="2">COUNTIF(N16:O16, "&gt;-1")*IF($F16 = "-", IF($G16 = "-", $H$6, $G$6), $F$6)</f>
        <v>0</v>
      </c>
      <c r="D16" s="413" t="s">
        <v>495</v>
      </c>
      <c r="E16" s="46" t="s">
        <v>191</v>
      </c>
      <c r="F16" s="44" t="s">
        <v>193</v>
      </c>
      <c r="G16" s="9" t="s">
        <v>51</v>
      </c>
      <c r="H16" s="44" t="s">
        <v>486</v>
      </c>
      <c r="I16" s="45" t="s">
        <v>199</v>
      </c>
      <c r="J16" s="77"/>
      <c r="K16" s="79"/>
      <c r="L16" s="77"/>
      <c r="M16" s="79"/>
      <c r="N16" s="77"/>
      <c r="O16" s="79"/>
      <c r="P16" s="176"/>
    </row>
    <row r="17" spans="1:16" ht="45" x14ac:dyDescent="0.25">
      <c r="A17" s="2">
        <f t="shared" ref="A17:A18" si="3">COUNTIF(J17:K17, "&gt;-1")*IF($F17 = "-", IF($G17 = "-", $H$6, $G$6), $F$6)</f>
        <v>0</v>
      </c>
      <c r="B17" s="2">
        <f t="shared" si="1"/>
        <v>0</v>
      </c>
      <c r="C17" s="2">
        <f t="shared" si="2"/>
        <v>0</v>
      </c>
      <c r="D17" s="239"/>
      <c r="E17" s="42" t="s">
        <v>496</v>
      </c>
      <c r="F17" s="5" t="s">
        <v>197</v>
      </c>
      <c r="G17" s="9" t="s">
        <v>51</v>
      </c>
      <c r="H17" s="5" t="s">
        <v>317</v>
      </c>
      <c r="I17" s="15" t="s">
        <v>380</v>
      </c>
      <c r="J17" s="77"/>
      <c r="K17" s="79"/>
      <c r="L17" s="77"/>
      <c r="M17" s="79"/>
      <c r="N17" s="77"/>
      <c r="O17" s="79"/>
      <c r="P17" s="176"/>
    </row>
    <row r="18" spans="1:16" x14ac:dyDescent="0.25">
      <c r="A18" s="37">
        <f t="shared" si="3"/>
        <v>0</v>
      </c>
      <c r="B18" s="37">
        <f t="shared" si="1"/>
        <v>0</v>
      </c>
      <c r="C18" s="38">
        <f t="shared" si="2"/>
        <v>0</v>
      </c>
      <c r="D18" s="414"/>
      <c r="E18" s="46" t="s">
        <v>494</v>
      </c>
      <c r="F18" s="5" t="s">
        <v>12</v>
      </c>
      <c r="G18" s="9" t="s">
        <v>51</v>
      </c>
      <c r="H18" s="9" t="s">
        <v>51</v>
      </c>
      <c r="I18" s="15" t="s">
        <v>64</v>
      </c>
      <c r="J18" s="197"/>
      <c r="K18" s="198"/>
      <c r="L18" s="197"/>
      <c r="M18" s="198"/>
      <c r="N18" s="197"/>
      <c r="O18" s="198"/>
      <c r="P18" s="176"/>
    </row>
    <row r="19" spans="1:16" ht="60.75" customHeight="1" x14ac:dyDescent="0.25">
      <c r="A19" s="3">
        <f t="shared" si="0"/>
        <v>0</v>
      </c>
      <c r="B19" s="3">
        <f t="shared" si="1"/>
        <v>0</v>
      </c>
      <c r="C19" s="27">
        <f t="shared" si="2"/>
        <v>0</v>
      </c>
      <c r="D19" s="414" t="s">
        <v>228</v>
      </c>
      <c r="E19" s="415"/>
      <c r="F19" s="59" t="s">
        <v>292</v>
      </c>
      <c r="G19" s="59" t="s">
        <v>227</v>
      </c>
      <c r="H19" s="59" t="s">
        <v>226</v>
      </c>
      <c r="I19" s="58" t="s">
        <v>497</v>
      </c>
      <c r="J19" s="77"/>
      <c r="K19" s="79"/>
      <c r="L19" s="77"/>
      <c r="M19" s="79"/>
      <c r="N19" s="77"/>
      <c r="O19" s="79"/>
      <c r="P19" s="192" t="s">
        <v>310</v>
      </c>
    </row>
    <row r="20" spans="1:16" ht="72.599999999999994" customHeight="1" x14ac:dyDescent="0.25">
      <c r="A20" s="3">
        <f t="shared" si="0"/>
        <v>0</v>
      </c>
      <c r="B20" s="3">
        <f t="shared" si="1"/>
        <v>0</v>
      </c>
      <c r="C20" s="3">
        <f t="shared" si="2"/>
        <v>0</v>
      </c>
      <c r="D20" s="277" t="s">
        <v>289</v>
      </c>
      <c r="E20" s="278"/>
      <c r="F20" s="5" t="s">
        <v>520</v>
      </c>
      <c r="G20" s="5" t="s">
        <v>51</v>
      </c>
      <c r="H20" s="5" t="s">
        <v>51</v>
      </c>
      <c r="I20" s="15" t="s">
        <v>521</v>
      </c>
      <c r="J20" s="197"/>
      <c r="K20" s="198"/>
      <c r="L20" s="197"/>
      <c r="M20" s="198"/>
      <c r="N20" s="197"/>
      <c r="O20" s="198"/>
      <c r="P20" s="193"/>
    </row>
    <row r="21" spans="1:16" ht="105" x14ac:dyDescent="0.25">
      <c r="A21" s="3">
        <f t="shared" ref="A21" si="4">COUNTIF(J21:K21, "&gt;-1")*IF($F21 = "-", IF($G21 = "-", $H$6, $G$6), $F$6)</f>
        <v>0</v>
      </c>
      <c r="B21" s="3">
        <f t="shared" ref="B21" si="5">COUNTIF(L21:M21, "&gt;-1")*IF($F21 = "-", IF($G21 = "-", $H$6, $G$6), $F$6)</f>
        <v>0</v>
      </c>
      <c r="C21" s="27">
        <f t="shared" si="2"/>
        <v>0</v>
      </c>
      <c r="D21" s="277" t="s">
        <v>9</v>
      </c>
      <c r="E21" s="278"/>
      <c r="F21" s="5" t="s">
        <v>381</v>
      </c>
      <c r="G21" s="5" t="s">
        <v>382</v>
      </c>
      <c r="H21" s="5" t="s">
        <v>309</v>
      </c>
      <c r="I21" s="15" t="s">
        <v>383</v>
      </c>
      <c r="J21" s="77"/>
      <c r="K21" s="79"/>
      <c r="L21" s="77"/>
      <c r="M21" s="79"/>
      <c r="N21" s="77"/>
      <c r="O21" s="79"/>
      <c r="P21" s="192" t="s">
        <v>310</v>
      </c>
    </row>
    <row r="22" spans="1:16" ht="45.75" thickBot="1" x14ac:dyDescent="0.3">
      <c r="A22" s="3">
        <f t="shared" ref="A22" si="6">COUNTIF(J22:K22, "&gt;-1")*IF($F22 = "-", IF($G22 = "-", $H$6, $G$6), $F$6)</f>
        <v>0</v>
      </c>
      <c r="B22" s="3">
        <f t="shared" ref="B22" si="7">COUNTIF(L22:M22, "&gt;-1")*IF($F22 = "-", IF($G22 = "-", $H$6, $G$6), $F$6)</f>
        <v>0</v>
      </c>
      <c r="C22" s="27">
        <f t="shared" si="2"/>
        <v>0</v>
      </c>
      <c r="D22" s="356" t="s">
        <v>42</v>
      </c>
      <c r="E22" s="357"/>
      <c r="F22" s="5" t="s">
        <v>498</v>
      </c>
      <c r="G22" s="5" t="s">
        <v>51</v>
      </c>
      <c r="H22" s="5" t="s">
        <v>525</v>
      </c>
      <c r="I22" s="15" t="s">
        <v>332</v>
      </c>
      <c r="J22" s="199"/>
      <c r="K22" s="200"/>
      <c r="L22" s="199"/>
      <c r="M22" s="200"/>
      <c r="N22" s="199"/>
      <c r="O22" s="200"/>
      <c r="P22" s="192"/>
    </row>
    <row r="23" spans="1:16" ht="15.75" thickTop="1" x14ac:dyDescent="0.25">
      <c r="A23" s="33">
        <f>SUM(A9:A22)</f>
        <v>0</v>
      </c>
      <c r="B23" s="33">
        <f>SUM(B9:B22)</f>
        <v>0</v>
      </c>
      <c r="C23" s="33">
        <f>SUM(C9:C22)</f>
        <v>0</v>
      </c>
      <c r="D23" s="376" t="s">
        <v>417</v>
      </c>
      <c r="E23" s="377"/>
      <c r="F23" s="377"/>
      <c r="G23" s="377"/>
      <c r="H23" s="377"/>
      <c r="I23" s="377"/>
      <c r="J23" s="194">
        <f>IFERROR((SUM(J9:J21)/($A23/2))*100,0)</f>
        <v>0</v>
      </c>
      <c r="K23" s="196">
        <f>IFERROR((SUM(K9:K21)/($A23/2))*100,0)</f>
        <v>0</v>
      </c>
      <c r="L23" s="194">
        <f>IFERROR((SUM(L9:L21)/($B23/2))*100,0)</f>
        <v>0</v>
      </c>
      <c r="M23" s="196">
        <f>IFERROR((SUM(M9:M21)/($B23/2))*100,0)</f>
        <v>0</v>
      </c>
      <c r="N23" s="194">
        <f>IFERROR((SUM(N9:N21)/($C23/2))*100,0)</f>
        <v>0</v>
      </c>
      <c r="O23" s="196">
        <f>IFERROR((SUM(O9:O21)/($C23/2))*100,0)</f>
        <v>0</v>
      </c>
      <c r="P23" s="176" t="s">
        <v>102</v>
      </c>
    </row>
    <row r="24" spans="1:16" x14ac:dyDescent="0.25">
      <c r="A24"/>
      <c r="B24" s="2"/>
      <c r="C24" s="2"/>
      <c r="D24" s="370" t="s">
        <v>427</v>
      </c>
      <c r="E24" s="371"/>
      <c r="F24" s="371"/>
      <c r="G24" s="371"/>
      <c r="H24" s="371"/>
      <c r="I24" s="371"/>
      <c r="J24" s="374">
        <f>(J23+K23)/2</f>
        <v>0</v>
      </c>
      <c r="K24" s="375"/>
      <c r="L24" s="374">
        <f>(L23+M23)/2</f>
        <v>0</v>
      </c>
      <c r="M24" s="375"/>
      <c r="N24" s="374">
        <f>(N23+O23)/2</f>
        <v>0</v>
      </c>
      <c r="O24" s="375"/>
      <c r="P24" s="176"/>
    </row>
    <row r="25" spans="1:16" ht="15.75" thickBot="1" x14ac:dyDescent="0.3">
      <c r="A25"/>
      <c r="B25" s="2"/>
      <c r="C25" s="2"/>
      <c r="D25" s="360"/>
      <c r="E25" s="361"/>
      <c r="F25" s="361"/>
      <c r="G25" s="361"/>
      <c r="H25" s="361"/>
      <c r="I25" s="361"/>
      <c r="J25" s="271">
        <f>Results!D19</f>
        <v>1</v>
      </c>
      <c r="K25" s="273"/>
      <c r="L25" s="271">
        <f>Results!F19</f>
        <v>1</v>
      </c>
      <c r="M25" s="273"/>
      <c r="N25" s="271">
        <f>Results!H19</f>
        <v>1</v>
      </c>
      <c r="O25" s="273"/>
      <c r="P25" s="176"/>
    </row>
    <row r="26" spans="1:16" x14ac:dyDescent="0.25">
      <c r="A26"/>
      <c r="B26" s="2"/>
      <c r="C26" s="2"/>
      <c r="D26" s="367" t="s">
        <v>428</v>
      </c>
      <c r="E26" s="368"/>
      <c r="F26" s="368"/>
      <c r="G26" s="368"/>
      <c r="H26" s="368"/>
      <c r="I26" s="368"/>
      <c r="J26" s="368"/>
      <c r="K26" s="368"/>
      <c r="L26" s="368"/>
      <c r="M26" s="368"/>
      <c r="N26" s="368"/>
      <c r="O26" s="369"/>
      <c r="P26" s="99"/>
    </row>
    <row r="27" spans="1:16" ht="51" customHeight="1" x14ac:dyDescent="0.25">
      <c r="A27" s="394">
        <f t="shared" ref="A27:A99" si="8">COUNTIF(J27:K27, "&gt;-1")*IF($F27 = "-", IF($G27 = "-", $H$6, $G$6), $F$6)</f>
        <v>0</v>
      </c>
      <c r="B27" s="394">
        <f t="shared" ref="B27:C48" si="9">COUNTIF(L27:M27, "&gt;-1")*IF($F27 = "-", IF($G27 = "-", $H$6, $G$6), $F$6)</f>
        <v>0</v>
      </c>
      <c r="C27" s="394">
        <f t="shared" si="9"/>
        <v>0</v>
      </c>
      <c r="D27" s="439" t="s">
        <v>10</v>
      </c>
      <c r="E27" s="46" t="s">
        <v>444</v>
      </c>
      <c r="F27" s="220" t="s">
        <v>235</v>
      </c>
      <c r="G27" s="5" t="s">
        <v>52</v>
      </c>
      <c r="H27" s="5" t="s">
        <v>51</v>
      </c>
      <c r="I27" s="15" t="s">
        <v>51</v>
      </c>
      <c r="J27" s="420"/>
      <c r="K27" s="442"/>
      <c r="L27" s="420"/>
      <c r="M27" s="442"/>
      <c r="N27" s="420"/>
      <c r="O27" s="446"/>
      <c r="P27" s="206" t="s">
        <v>499</v>
      </c>
    </row>
    <row r="28" spans="1:16" ht="42.75" customHeight="1" x14ac:dyDescent="0.25">
      <c r="A28" s="394">
        <f t="shared" si="8"/>
        <v>0</v>
      </c>
      <c r="B28" s="394">
        <f t="shared" si="9"/>
        <v>0</v>
      </c>
      <c r="C28" s="394">
        <f t="shared" si="9"/>
        <v>0</v>
      </c>
      <c r="D28" s="440"/>
      <c r="E28" s="46" t="s">
        <v>445</v>
      </c>
      <c r="F28" s="220" t="s">
        <v>56</v>
      </c>
      <c r="G28" s="5" t="s">
        <v>52</v>
      </c>
      <c r="H28" s="5" t="s">
        <v>11</v>
      </c>
      <c r="I28" s="15" t="s">
        <v>51</v>
      </c>
      <c r="J28" s="420"/>
      <c r="K28" s="442"/>
      <c r="L28" s="420"/>
      <c r="M28" s="442"/>
      <c r="N28" s="420"/>
      <c r="O28" s="446"/>
      <c r="P28" s="207" t="s">
        <v>500</v>
      </c>
    </row>
    <row r="29" spans="1:16" ht="54.75" customHeight="1" x14ac:dyDescent="0.25">
      <c r="A29" s="394">
        <f t="shared" si="8"/>
        <v>0</v>
      </c>
      <c r="B29" s="394">
        <f t="shared" si="9"/>
        <v>0</v>
      </c>
      <c r="C29" s="394">
        <f t="shared" si="9"/>
        <v>0</v>
      </c>
      <c r="D29" s="440"/>
      <c r="E29" s="221" t="s">
        <v>446</v>
      </c>
      <c r="F29" s="220" t="s">
        <v>109</v>
      </c>
      <c r="G29" s="17" t="s">
        <v>53</v>
      </c>
      <c r="H29" s="222" t="s">
        <v>54</v>
      </c>
      <c r="I29" s="57" t="s">
        <v>55</v>
      </c>
      <c r="J29" s="420"/>
      <c r="K29" s="442"/>
      <c r="L29" s="420"/>
      <c r="M29" s="442"/>
      <c r="N29" s="420"/>
      <c r="O29" s="446"/>
      <c r="P29" s="208"/>
    </row>
    <row r="30" spans="1:16" ht="39.75" customHeight="1" x14ac:dyDescent="0.25">
      <c r="A30" s="394">
        <f t="shared" si="8"/>
        <v>0</v>
      </c>
      <c r="B30" s="394">
        <f t="shared" si="9"/>
        <v>0</v>
      </c>
      <c r="C30" s="394">
        <f t="shared" si="9"/>
        <v>0</v>
      </c>
      <c r="D30" s="440"/>
      <c r="E30" s="46" t="s">
        <v>447</v>
      </c>
      <c r="F30" s="220" t="s">
        <v>108</v>
      </c>
      <c r="G30" s="5" t="s">
        <v>59</v>
      </c>
      <c r="H30" s="5" t="s">
        <v>53</v>
      </c>
      <c r="I30" s="15" t="s">
        <v>55</v>
      </c>
      <c r="J30" s="420"/>
      <c r="K30" s="442"/>
      <c r="L30" s="420"/>
      <c r="M30" s="442"/>
      <c r="N30" s="420"/>
      <c r="O30" s="446"/>
      <c r="P30" s="103"/>
    </row>
    <row r="31" spans="1:16" ht="72.75" customHeight="1" x14ac:dyDescent="0.25">
      <c r="A31" s="394">
        <f t="shared" si="8"/>
        <v>0</v>
      </c>
      <c r="B31" s="394">
        <f t="shared" si="9"/>
        <v>0</v>
      </c>
      <c r="C31" s="394">
        <f t="shared" si="9"/>
        <v>0</v>
      </c>
      <c r="D31" s="440"/>
      <c r="E31" s="221" t="s">
        <v>448</v>
      </c>
      <c r="F31" s="220" t="s">
        <v>110</v>
      </c>
      <c r="G31" s="17" t="s">
        <v>60</v>
      </c>
      <c r="H31" s="17" t="s">
        <v>59</v>
      </c>
      <c r="I31" s="57" t="s">
        <v>55</v>
      </c>
      <c r="J31" s="420"/>
      <c r="K31" s="442"/>
      <c r="L31" s="420"/>
      <c r="M31" s="442"/>
      <c r="N31" s="420"/>
      <c r="O31" s="446"/>
      <c r="P31" s="103"/>
    </row>
    <row r="32" spans="1:16" ht="66" customHeight="1" x14ac:dyDescent="0.25">
      <c r="A32" s="394">
        <f t="shared" si="8"/>
        <v>0</v>
      </c>
      <c r="B32" s="394">
        <f t="shared" si="9"/>
        <v>0</v>
      </c>
      <c r="C32" s="394">
        <f t="shared" si="9"/>
        <v>0</v>
      </c>
      <c r="D32" s="440"/>
      <c r="E32" s="46" t="s">
        <v>449</v>
      </c>
      <c r="F32" s="220" t="s">
        <v>110</v>
      </c>
      <c r="G32" s="17" t="s">
        <v>62</v>
      </c>
      <c r="H32" s="5" t="s">
        <v>61</v>
      </c>
      <c r="I32" s="57" t="s">
        <v>384</v>
      </c>
      <c r="J32" s="420"/>
      <c r="K32" s="442"/>
      <c r="L32" s="420"/>
      <c r="M32" s="442"/>
      <c r="N32" s="420"/>
      <c r="O32" s="446"/>
      <c r="P32" s="103"/>
    </row>
    <row r="33" spans="1:16" ht="69.75" customHeight="1" x14ac:dyDescent="0.25">
      <c r="A33" s="394">
        <f t="shared" si="8"/>
        <v>0</v>
      </c>
      <c r="B33" s="394">
        <f t="shared" si="9"/>
        <v>0</v>
      </c>
      <c r="C33" s="394">
        <f t="shared" si="9"/>
        <v>0</v>
      </c>
      <c r="D33" s="440"/>
      <c r="E33" s="46" t="s">
        <v>450</v>
      </c>
      <c r="F33" s="220" t="s">
        <v>110</v>
      </c>
      <c r="G33" s="17" t="s">
        <v>60</v>
      </c>
      <c r="H33" s="5" t="s">
        <v>51</v>
      </c>
      <c r="I33" s="57" t="s">
        <v>384</v>
      </c>
      <c r="J33" s="420"/>
      <c r="K33" s="442"/>
      <c r="L33" s="420"/>
      <c r="M33" s="442"/>
      <c r="N33" s="420"/>
      <c r="O33" s="446"/>
      <c r="P33" s="103"/>
    </row>
    <row r="34" spans="1:16" ht="69" customHeight="1" x14ac:dyDescent="0.25">
      <c r="A34" s="394">
        <f t="shared" si="8"/>
        <v>0</v>
      </c>
      <c r="B34" s="394">
        <f t="shared" si="9"/>
        <v>0</v>
      </c>
      <c r="C34" s="394">
        <f t="shared" si="9"/>
        <v>0</v>
      </c>
      <c r="D34" s="441"/>
      <c r="E34" s="221" t="s">
        <v>451</v>
      </c>
      <c r="F34" s="22" t="s">
        <v>110</v>
      </c>
      <c r="G34" s="223" t="s">
        <v>63</v>
      </c>
      <c r="H34" s="223" t="s">
        <v>61</v>
      </c>
      <c r="I34" s="57" t="s">
        <v>384</v>
      </c>
      <c r="J34" s="420"/>
      <c r="K34" s="443"/>
      <c r="L34" s="420"/>
      <c r="M34" s="443"/>
      <c r="N34" s="420"/>
      <c r="O34" s="447"/>
      <c r="P34" s="103"/>
    </row>
    <row r="35" spans="1:16" ht="27.75" customHeight="1" x14ac:dyDescent="0.25">
      <c r="A35" s="394">
        <f>COUNTIF(J35:K35, "&gt;-1")*IF($F35 = "-", IF($G35 = "-", $H$6, $G$6), $F$6)</f>
        <v>0</v>
      </c>
      <c r="B35" s="394">
        <f t="shared" si="9"/>
        <v>0</v>
      </c>
      <c r="C35" s="394">
        <f>COUNTIF(N35:O35, "&gt;-1")*IF($F35 = "-", IF($G35 = "-", $H$6, $G$6), $F$6)</f>
        <v>0</v>
      </c>
      <c r="D35" s="395" t="s">
        <v>94</v>
      </c>
      <c r="E35" s="219" t="s">
        <v>454</v>
      </c>
      <c r="F35" s="5" t="s">
        <v>96</v>
      </c>
      <c r="G35" s="224" t="s">
        <v>452</v>
      </c>
      <c r="H35" s="5" t="s">
        <v>386</v>
      </c>
      <c r="I35" s="15" t="s">
        <v>389</v>
      </c>
      <c r="J35" s="419"/>
      <c r="K35" s="445"/>
      <c r="L35" s="419"/>
      <c r="M35" s="445"/>
      <c r="N35" s="419"/>
      <c r="O35" s="448"/>
      <c r="P35" s="407" t="s">
        <v>501</v>
      </c>
    </row>
    <row r="36" spans="1:16" ht="27.75" customHeight="1" x14ac:dyDescent="0.25">
      <c r="A36" s="394">
        <f t="shared" si="8"/>
        <v>0</v>
      </c>
      <c r="B36" s="394">
        <f t="shared" si="9"/>
        <v>0</v>
      </c>
      <c r="C36" s="394">
        <f t="shared" si="9"/>
        <v>0</v>
      </c>
      <c r="D36" s="395"/>
      <c r="E36" s="219" t="s">
        <v>57</v>
      </c>
      <c r="F36" s="5" t="s">
        <v>96</v>
      </c>
      <c r="G36" s="224" t="s">
        <v>452</v>
      </c>
      <c r="H36" s="224" t="s">
        <v>387</v>
      </c>
      <c r="I36" s="15" t="s">
        <v>390</v>
      </c>
      <c r="J36" s="420"/>
      <c r="K36" s="442"/>
      <c r="L36" s="420"/>
      <c r="M36" s="442"/>
      <c r="N36" s="420"/>
      <c r="O36" s="446"/>
      <c r="P36" s="407"/>
    </row>
    <row r="37" spans="1:16" ht="27.75" customHeight="1" x14ac:dyDescent="0.25">
      <c r="A37" s="394">
        <f t="shared" si="8"/>
        <v>0</v>
      </c>
      <c r="B37" s="394">
        <f t="shared" si="9"/>
        <v>0</v>
      </c>
      <c r="C37" s="394">
        <f t="shared" si="9"/>
        <v>0</v>
      </c>
      <c r="D37" s="395"/>
      <c r="E37" s="219" t="s">
        <v>58</v>
      </c>
      <c r="F37" s="5" t="s">
        <v>96</v>
      </c>
      <c r="G37" s="224" t="s">
        <v>452</v>
      </c>
      <c r="H37" s="224" t="s">
        <v>387</v>
      </c>
      <c r="I37" s="15" t="s">
        <v>390</v>
      </c>
      <c r="J37" s="420"/>
      <c r="K37" s="442"/>
      <c r="L37" s="420"/>
      <c r="M37" s="442"/>
      <c r="N37" s="420"/>
      <c r="O37" s="446"/>
      <c r="P37" s="407"/>
    </row>
    <row r="38" spans="1:16" ht="30" x14ac:dyDescent="0.25">
      <c r="A38" s="394">
        <f t="shared" si="8"/>
        <v>0</v>
      </c>
      <c r="B38" s="394">
        <f t="shared" si="9"/>
        <v>0</v>
      </c>
      <c r="C38" s="394">
        <f t="shared" si="9"/>
        <v>0</v>
      </c>
      <c r="D38" s="395"/>
      <c r="E38" s="219" t="s">
        <v>412</v>
      </c>
      <c r="F38" s="5" t="s">
        <v>95</v>
      </c>
      <c r="G38" s="224" t="s">
        <v>453</v>
      </c>
      <c r="H38" s="5" t="s">
        <v>388</v>
      </c>
      <c r="I38" s="5" t="s">
        <v>391</v>
      </c>
      <c r="J38" s="420"/>
      <c r="K38" s="442"/>
      <c r="L38" s="420"/>
      <c r="M38" s="442"/>
      <c r="N38" s="420"/>
      <c r="O38" s="446"/>
      <c r="P38" s="407"/>
    </row>
    <row r="39" spans="1:16" ht="30" x14ac:dyDescent="0.25">
      <c r="A39" s="394">
        <f t="shared" si="8"/>
        <v>0</v>
      </c>
      <c r="B39" s="394">
        <f t="shared" si="9"/>
        <v>0</v>
      </c>
      <c r="C39" s="394">
        <f t="shared" si="9"/>
        <v>0</v>
      </c>
      <c r="D39" s="395"/>
      <c r="E39" s="219" t="s">
        <v>385</v>
      </c>
      <c r="F39" s="5" t="s">
        <v>95</v>
      </c>
      <c r="G39" s="224" t="s">
        <v>453</v>
      </c>
      <c r="H39" s="5" t="s">
        <v>388</v>
      </c>
      <c r="I39" s="5" t="s">
        <v>391</v>
      </c>
      <c r="J39" s="444"/>
      <c r="K39" s="443"/>
      <c r="L39" s="444"/>
      <c r="M39" s="443"/>
      <c r="N39" s="444"/>
      <c r="O39" s="447"/>
      <c r="P39" s="407"/>
    </row>
    <row r="40" spans="1:16" ht="19.350000000000001" customHeight="1" x14ac:dyDescent="0.25">
      <c r="A40" s="394">
        <f t="shared" si="8"/>
        <v>0</v>
      </c>
      <c r="B40" s="394">
        <f t="shared" si="9"/>
        <v>0</v>
      </c>
      <c r="C40" s="394">
        <f>COUNTIF(N40:O40, "&gt;-1")*IF($F40 = "-", IF($G40 = "-", $H$6, $G$6), $F$6)</f>
        <v>0</v>
      </c>
      <c r="D40" s="413" t="s">
        <v>93</v>
      </c>
      <c r="E40" s="434"/>
      <c r="F40" s="5" t="s">
        <v>97</v>
      </c>
      <c r="G40" s="431" t="s">
        <v>392</v>
      </c>
      <c r="H40" s="431" t="s">
        <v>393</v>
      </c>
      <c r="I40" s="404" t="s">
        <v>270</v>
      </c>
      <c r="J40" s="419"/>
      <c r="K40" s="445"/>
      <c r="L40" s="419"/>
      <c r="M40" s="445"/>
      <c r="N40" s="419"/>
      <c r="O40" s="448"/>
      <c r="P40" s="407"/>
    </row>
    <row r="41" spans="1:16" ht="19.350000000000001" customHeight="1" x14ac:dyDescent="0.25">
      <c r="A41" s="394">
        <f t="shared" si="8"/>
        <v>0</v>
      </c>
      <c r="B41" s="394">
        <f t="shared" si="9"/>
        <v>0</v>
      </c>
      <c r="C41" s="394">
        <f t="shared" si="9"/>
        <v>0</v>
      </c>
      <c r="D41" s="239"/>
      <c r="E41" s="435"/>
      <c r="F41" s="5" t="s">
        <v>98</v>
      </c>
      <c r="G41" s="432"/>
      <c r="H41" s="432"/>
      <c r="I41" s="405"/>
      <c r="J41" s="420"/>
      <c r="K41" s="442"/>
      <c r="L41" s="420"/>
      <c r="M41" s="442"/>
      <c r="N41" s="420"/>
      <c r="O41" s="446"/>
      <c r="P41" s="407"/>
    </row>
    <row r="42" spans="1:16" ht="19.350000000000001" customHeight="1" x14ac:dyDescent="0.25">
      <c r="A42" s="394">
        <f t="shared" si="8"/>
        <v>0</v>
      </c>
      <c r="B42" s="394">
        <f t="shared" si="9"/>
        <v>0</v>
      </c>
      <c r="C42" s="394">
        <f t="shared" si="9"/>
        <v>0</v>
      </c>
      <c r="D42" s="414"/>
      <c r="E42" s="415"/>
      <c r="F42" s="5" t="s">
        <v>99</v>
      </c>
      <c r="G42" s="433"/>
      <c r="H42" s="433"/>
      <c r="I42" s="406"/>
      <c r="J42" s="420"/>
      <c r="K42" s="442"/>
      <c r="L42" s="420"/>
      <c r="M42" s="442"/>
      <c r="N42" s="420"/>
      <c r="O42" s="446"/>
      <c r="P42" s="407"/>
    </row>
    <row r="43" spans="1:16" ht="30" x14ac:dyDescent="0.25">
      <c r="A43" s="3">
        <f t="shared" ref="A43" si="10">COUNTIF(J43:K43, "&gt;-1")*IF($F43 = "-", IF($G43 = "-", $H$6, $G$6), $F$6)</f>
        <v>0</v>
      </c>
      <c r="B43" s="3">
        <f t="shared" ref="B43" si="11">COUNTIF(L43:M43, "&gt;-1")*IF($F43 = "-", IF($G43 = "-", $H$6, $G$6), $F$6)</f>
        <v>0</v>
      </c>
      <c r="C43" s="3">
        <f t="shared" ref="C43:C48" si="12">COUNTIF(N43:O43, "&gt;-1")*IF($F43 = "-", IF($G43 = "-", $H$6, $G$6), $F$6)</f>
        <v>0</v>
      </c>
      <c r="D43" s="413" t="s">
        <v>340</v>
      </c>
      <c r="E43" s="42" t="s">
        <v>339</v>
      </c>
      <c r="F43" s="44" t="s">
        <v>394</v>
      </c>
      <c r="G43" s="44" t="s">
        <v>330</v>
      </c>
      <c r="H43" s="9" t="s">
        <v>51</v>
      </c>
      <c r="I43" s="15" t="s">
        <v>55</v>
      </c>
      <c r="J43" s="88"/>
      <c r="K43" s="79"/>
      <c r="L43" s="88"/>
      <c r="M43" s="79"/>
      <c r="N43" s="88"/>
      <c r="O43" s="84"/>
      <c r="P43" s="102" t="s">
        <v>310</v>
      </c>
    </row>
    <row r="44" spans="1:16" ht="30.75" customHeight="1" x14ac:dyDescent="0.25">
      <c r="A44" s="3">
        <f t="shared" ref="A44" si="13">COUNTIF(J44:K44, "&gt;-1")*IF($F44 = "-", IF($G44 = "-", $H$6, $G$6), $F$6)</f>
        <v>0</v>
      </c>
      <c r="B44" s="3">
        <f t="shared" ref="B44" si="14">COUNTIF(L44:M44, "&gt;-1")*IF($F44 = "-", IF($G44 = "-", $H$6, $G$6), $F$6)</f>
        <v>0</v>
      </c>
      <c r="C44" s="3">
        <f t="shared" si="12"/>
        <v>0</v>
      </c>
      <c r="D44" s="414"/>
      <c r="E44" s="42" t="s">
        <v>341</v>
      </c>
      <c r="F44" s="44" t="s">
        <v>268</v>
      </c>
      <c r="G44" s="44" t="s">
        <v>269</v>
      </c>
      <c r="H44" s="44" t="s">
        <v>330</v>
      </c>
      <c r="I44" s="15" t="s">
        <v>55</v>
      </c>
      <c r="J44" s="88"/>
      <c r="K44" s="79"/>
      <c r="L44" s="88"/>
      <c r="M44" s="79"/>
      <c r="N44" s="88"/>
      <c r="O44" s="84"/>
      <c r="P44" s="102"/>
    </row>
    <row r="45" spans="1:16" ht="57.95" customHeight="1" x14ac:dyDescent="0.25">
      <c r="A45" s="3">
        <f t="shared" si="8"/>
        <v>0</v>
      </c>
      <c r="B45" s="3">
        <f t="shared" si="9"/>
        <v>0</v>
      </c>
      <c r="C45" s="3">
        <f t="shared" si="12"/>
        <v>0</v>
      </c>
      <c r="D45" s="356" t="s">
        <v>141</v>
      </c>
      <c r="E45" s="357"/>
      <c r="F45" s="5" t="s">
        <v>469</v>
      </c>
      <c r="G45" s="16" t="s">
        <v>51</v>
      </c>
      <c r="H45" s="5" t="s">
        <v>470</v>
      </c>
      <c r="I45" s="15" t="s">
        <v>331</v>
      </c>
      <c r="J45" s="86"/>
      <c r="K45" s="87"/>
      <c r="L45" s="86"/>
      <c r="M45" s="87"/>
      <c r="N45" s="86"/>
      <c r="O45" s="204"/>
      <c r="P45" s="209" t="s">
        <v>502</v>
      </c>
    </row>
    <row r="46" spans="1:16" ht="45" customHeight="1" x14ac:dyDescent="0.25">
      <c r="A46" s="3">
        <f t="shared" si="8"/>
        <v>0</v>
      </c>
      <c r="B46" s="3">
        <f t="shared" si="9"/>
        <v>0</v>
      </c>
      <c r="C46" s="3">
        <f t="shared" si="12"/>
        <v>0</v>
      </c>
      <c r="D46" s="399" t="s">
        <v>504</v>
      </c>
      <c r="E46" s="400"/>
      <c r="F46" s="17" t="s">
        <v>144</v>
      </c>
      <c r="G46" s="17" t="s">
        <v>143</v>
      </c>
      <c r="H46" s="16" t="s">
        <v>51</v>
      </c>
      <c r="I46" s="15" t="s">
        <v>332</v>
      </c>
      <c r="J46" s="88"/>
      <c r="K46" s="79"/>
      <c r="L46" s="88"/>
      <c r="M46" s="79"/>
      <c r="N46" s="88"/>
      <c r="O46" s="84"/>
      <c r="P46" s="208"/>
    </row>
    <row r="47" spans="1:16" ht="45" customHeight="1" x14ac:dyDescent="0.25">
      <c r="A47" s="3">
        <f t="shared" si="8"/>
        <v>0</v>
      </c>
      <c r="B47" s="3">
        <f t="shared" si="9"/>
        <v>0</v>
      </c>
      <c r="C47" s="3">
        <f t="shared" si="12"/>
        <v>0</v>
      </c>
      <c r="D47" s="277" t="s">
        <v>254</v>
      </c>
      <c r="E47" s="278"/>
      <c r="F47" s="16" t="s">
        <v>64</v>
      </c>
      <c r="G47" s="17" t="s">
        <v>223</v>
      </c>
      <c r="H47" s="60" t="s">
        <v>224</v>
      </c>
      <c r="I47" s="57" t="s">
        <v>225</v>
      </c>
      <c r="J47" s="140"/>
      <c r="K47" s="139"/>
      <c r="L47" s="140"/>
      <c r="M47" s="139"/>
      <c r="N47" s="140"/>
      <c r="O47" s="205"/>
      <c r="P47" s="209"/>
    </row>
    <row r="48" spans="1:16" ht="60.75" thickBot="1" x14ac:dyDescent="0.3">
      <c r="A48" s="3">
        <f>COUNTIF(J48:K48, "&gt;-1")*IF($F48 = "-", IF($G48 = "-", $H$6, $G$6), $F$6)</f>
        <v>0</v>
      </c>
      <c r="B48" s="3">
        <f t="shared" si="9"/>
        <v>0</v>
      </c>
      <c r="C48" s="3">
        <f t="shared" si="12"/>
        <v>0</v>
      </c>
      <c r="D48" s="277" t="s">
        <v>503</v>
      </c>
      <c r="E48" s="278"/>
      <c r="F48" s="17" t="s">
        <v>395</v>
      </c>
      <c r="G48" s="17" t="s">
        <v>256</v>
      </c>
      <c r="H48" s="60" t="s">
        <v>396</v>
      </c>
      <c r="I48" s="57" t="s">
        <v>255</v>
      </c>
      <c r="J48" s="140"/>
      <c r="K48" s="139"/>
      <c r="L48" s="140"/>
      <c r="M48" s="139"/>
      <c r="N48" s="140"/>
      <c r="O48" s="205"/>
      <c r="P48" s="210" t="s">
        <v>505</v>
      </c>
    </row>
    <row r="49" spans="1:16" ht="19.350000000000001" customHeight="1" thickTop="1" x14ac:dyDescent="0.25">
      <c r="A49" s="33">
        <f>SUM(A27:A48)</f>
        <v>0</v>
      </c>
      <c r="B49" s="33">
        <f>SUM(B27:B48)</f>
        <v>0</v>
      </c>
      <c r="C49" s="33">
        <f>SUM(C27:C48)</f>
        <v>0</v>
      </c>
      <c r="D49" s="376" t="s">
        <v>417</v>
      </c>
      <c r="E49" s="377"/>
      <c r="F49" s="377"/>
      <c r="G49" s="377"/>
      <c r="H49" s="377"/>
      <c r="I49" s="378"/>
      <c r="J49" s="114">
        <f>IFERROR((SUM(J27:J48)/($A49/2))*100,0)</f>
        <v>0</v>
      </c>
      <c r="K49" s="115">
        <f>IFERROR((SUM(K27:K48)/($A49/2))*100,0)</f>
        <v>0</v>
      </c>
      <c r="L49" s="114">
        <f>IFERROR((SUM(L27:L48)/($B49/2))*100,0)</f>
        <v>0</v>
      </c>
      <c r="M49" s="116">
        <f>IFERROR((SUM(M27:M48)/($B49/2))*100,0)</f>
        <v>0</v>
      </c>
      <c r="N49" s="114">
        <f>IFERROR((SUM(N27:N48)/($C49/2))*100,0)</f>
        <v>0</v>
      </c>
      <c r="O49" s="115">
        <f>IFERROR((SUM(O27:O48)/($C49/2))*100,0)</f>
        <v>0</v>
      </c>
      <c r="P49" s="97" t="s">
        <v>102</v>
      </c>
    </row>
    <row r="50" spans="1:16" ht="19.350000000000001" customHeight="1" x14ac:dyDescent="0.25">
      <c r="A50" s="3"/>
      <c r="B50" s="2"/>
      <c r="C50" s="2"/>
      <c r="D50" s="370" t="s">
        <v>429</v>
      </c>
      <c r="E50" s="371"/>
      <c r="F50" s="371"/>
      <c r="G50" s="371"/>
      <c r="H50" s="371"/>
      <c r="I50" s="372"/>
      <c r="J50" s="374">
        <f>(J49+K49)/2</f>
        <v>0</v>
      </c>
      <c r="K50" s="375"/>
      <c r="L50" s="374">
        <f>(L49+M49)/2</f>
        <v>0</v>
      </c>
      <c r="M50" s="375"/>
      <c r="N50" s="374">
        <f>(N49+O49)/2</f>
        <v>0</v>
      </c>
      <c r="O50" s="386"/>
      <c r="P50" s="97"/>
    </row>
    <row r="51" spans="1:16" ht="19.350000000000001" customHeight="1" thickBot="1" x14ac:dyDescent="0.3">
      <c r="A51" s="3"/>
      <c r="B51" s="2"/>
      <c r="C51" s="2"/>
      <c r="D51" s="360"/>
      <c r="E51" s="361"/>
      <c r="F51" s="361"/>
      <c r="G51" s="361"/>
      <c r="H51" s="361"/>
      <c r="I51" s="373"/>
      <c r="J51" s="341">
        <f>Results!D20</f>
        <v>1</v>
      </c>
      <c r="K51" s="343"/>
      <c r="L51" s="341">
        <f>Results!F20</f>
        <v>1</v>
      </c>
      <c r="M51" s="343"/>
      <c r="N51" s="341">
        <f>Results!H20</f>
        <v>1</v>
      </c>
      <c r="O51" s="342"/>
      <c r="P51" s="100"/>
    </row>
    <row r="52" spans="1:16" ht="19.350000000000001" customHeight="1" x14ac:dyDescent="0.25">
      <c r="A52" s="3"/>
      <c r="B52" s="2"/>
      <c r="C52" s="2"/>
      <c r="D52" s="367" t="s">
        <v>422</v>
      </c>
      <c r="E52" s="368"/>
      <c r="F52" s="368"/>
      <c r="G52" s="368"/>
      <c r="H52" s="368"/>
      <c r="I52" s="368"/>
      <c r="J52" s="368"/>
      <c r="K52" s="368"/>
      <c r="L52" s="368"/>
      <c r="M52" s="368"/>
      <c r="N52" s="368"/>
      <c r="O52" s="369"/>
      <c r="P52" s="450" t="s">
        <v>506</v>
      </c>
    </row>
    <row r="53" spans="1:16" ht="36" customHeight="1" x14ac:dyDescent="0.25">
      <c r="A53" s="3">
        <f t="shared" si="8"/>
        <v>0</v>
      </c>
      <c r="B53" s="3">
        <f t="shared" ref="B53:B66" si="15">COUNTIF(L53:M53, "&gt;-1")*IF($F53 = "-", IF($G53 = "-", $H$6, $G$6), $F$6)</f>
        <v>0</v>
      </c>
      <c r="C53" s="3">
        <f t="shared" ref="C53:C58" si="16">COUNTIF(N53:O53, "&gt;-1")*IF($F53 = "-", IF($G53 = "-", $H$6, $G$6), $F$6)</f>
        <v>0</v>
      </c>
      <c r="D53" s="437" t="s">
        <v>539</v>
      </c>
      <c r="E53" s="438"/>
      <c r="F53" s="5" t="s">
        <v>12</v>
      </c>
      <c r="G53" s="9" t="s">
        <v>51</v>
      </c>
      <c r="H53" s="9" t="s">
        <v>51</v>
      </c>
      <c r="I53" s="15" t="s">
        <v>21</v>
      </c>
      <c r="J53" s="88"/>
      <c r="K53" s="79"/>
      <c r="L53" s="88"/>
      <c r="M53" s="79"/>
      <c r="N53" s="88"/>
      <c r="O53" s="79"/>
      <c r="P53" s="451"/>
    </row>
    <row r="54" spans="1:16" ht="76.5" customHeight="1" x14ac:dyDescent="0.25">
      <c r="A54" s="3">
        <f t="shared" ref="A54" si="17">COUNTIF(J54:K54, "&gt;-1")*IF($F54 = "-", IF($G54 = "-", $H$6, $G$6), $F$6)</f>
        <v>0</v>
      </c>
      <c r="B54" s="3">
        <f t="shared" ref="B54" si="18">COUNTIF(L54:M54, "&gt;-1")*IF($F54 = "-", IF($G54 = "-", $H$6, $G$6), $F$6)</f>
        <v>0</v>
      </c>
      <c r="C54" s="3">
        <f t="shared" si="16"/>
        <v>0</v>
      </c>
      <c r="D54" s="277" t="s">
        <v>540</v>
      </c>
      <c r="E54" s="278"/>
      <c r="F54" s="5" t="s">
        <v>12</v>
      </c>
      <c r="G54" s="9" t="s">
        <v>51</v>
      </c>
      <c r="H54" s="9" t="s">
        <v>51</v>
      </c>
      <c r="I54" s="15" t="s">
        <v>21</v>
      </c>
      <c r="J54" s="86"/>
      <c r="K54" s="87"/>
      <c r="L54" s="86"/>
      <c r="M54" s="87"/>
      <c r="N54" s="86"/>
      <c r="O54" s="87"/>
      <c r="P54" s="97" t="s">
        <v>541</v>
      </c>
    </row>
    <row r="55" spans="1:16" ht="36" customHeight="1" x14ac:dyDescent="0.25">
      <c r="A55" s="3">
        <f t="shared" ref="A55" si="19">COUNTIF(J55:K55, "&gt;-1")*IF($F55 = "-", IF($G55 = "-", $H$6, $G$6), $F$6)</f>
        <v>0</v>
      </c>
      <c r="B55" s="3">
        <f t="shared" ref="B55" si="20">COUNTIF(L55:M55, "&gt;-1")*IF($F55 = "-", IF($G55 = "-", $H$6, $G$6), $F$6)</f>
        <v>0</v>
      </c>
      <c r="C55" s="3">
        <f t="shared" si="16"/>
        <v>0</v>
      </c>
      <c r="D55" s="356" t="s">
        <v>337</v>
      </c>
      <c r="E55" s="357"/>
      <c r="F55" s="5" t="s">
        <v>257</v>
      </c>
      <c r="G55" s="9" t="s">
        <v>258</v>
      </c>
      <c r="H55" s="5" t="s">
        <v>259</v>
      </c>
      <c r="I55" s="15" t="s">
        <v>21</v>
      </c>
      <c r="J55" s="88"/>
      <c r="K55" s="79"/>
      <c r="L55" s="88"/>
      <c r="M55" s="79"/>
      <c r="N55" s="88"/>
      <c r="O55" s="79"/>
      <c r="P55" s="97"/>
    </row>
    <row r="56" spans="1:16" ht="36" customHeight="1" x14ac:dyDescent="0.25">
      <c r="A56" s="3">
        <f t="shared" si="8"/>
        <v>0</v>
      </c>
      <c r="B56" s="3">
        <f t="shared" si="15"/>
        <v>0</v>
      </c>
      <c r="C56" s="3">
        <f t="shared" si="16"/>
        <v>0</v>
      </c>
      <c r="D56" s="356" t="s">
        <v>230</v>
      </c>
      <c r="E56" s="357"/>
      <c r="F56" s="225" t="s">
        <v>233</v>
      </c>
      <c r="G56" s="44" t="s">
        <v>231</v>
      </c>
      <c r="H56" s="226" t="s">
        <v>232</v>
      </c>
      <c r="I56" s="45" t="s">
        <v>21</v>
      </c>
      <c r="J56" s="88"/>
      <c r="K56" s="79"/>
      <c r="L56" s="88"/>
      <c r="M56" s="79"/>
      <c r="N56" s="88"/>
      <c r="O56" s="79"/>
      <c r="P56" s="97"/>
    </row>
    <row r="57" spans="1:16" ht="82.5" customHeight="1" x14ac:dyDescent="0.25">
      <c r="A57" s="3">
        <f t="shared" si="8"/>
        <v>0</v>
      </c>
      <c r="B57" s="3">
        <f t="shared" si="15"/>
        <v>0</v>
      </c>
      <c r="C57" s="3">
        <f t="shared" si="16"/>
        <v>0</v>
      </c>
      <c r="D57" s="356" t="s">
        <v>234</v>
      </c>
      <c r="E57" s="357"/>
      <c r="F57" s="16" t="s">
        <v>537</v>
      </c>
      <c r="G57" s="16" t="s">
        <v>487</v>
      </c>
      <c r="H57" s="9" t="s">
        <v>538</v>
      </c>
      <c r="I57" s="15" t="s">
        <v>316</v>
      </c>
      <c r="J57" s="88"/>
      <c r="K57" s="79"/>
      <c r="L57" s="88"/>
      <c r="M57" s="79"/>
      <c r="N57" s="88"/>
      <c r="O57" s="79"/>
      <c r="P57" s="97" t="s">
        <v>545</v>
      </c>
    </row>
    <row r="58" spans="1:16" ht="46.35" customHeight="1" x14ac:dyDescent="0.25">
      <c r="A58" s="3">
        <f t="shared" ref="A58" si="21">COUNTIF(J58:K58, "&gt;-1")*IF($F58 = "-", IF($G58 = "-", $H$6, $G$6), $F$6)</f>
        <v>0</v>
      </c>
      <c r="B58" s="3">
        <f t="shared" ref="B58" si="22">COUNTIF(L58:M58, "&gt;-1")*IF($F58 = "-", IF($G58 = "-", $H$6, $G$6), $F$6)</f>
        <v>0</v>
      </c>
      <c r="C58" s="3">
        <f t="shared" si="16"/>
        <v>0</v>
      </c>
      <c r="D58" s="356" t="s">
        <v>297</v>
      </c>
      <c r="E58" s="357"/>
      <c r="F58" s="5" t="s">
        <v>300</v>
      </c>
      <c r="G58" s="5" t="s">
        <v>299</v>
      </c>
      <c r="H58" s="17" t="s">
        <v>298</v>
      </c>
      <c r="I58" s="15" t="s">
        <v>21</v>
      </c>
      <c r="J58" s="88"/>
      <c r="K58" s="79"/>
      <c r="L58" s="88"/>
      <c r="M58" s="79"/>
      <c r="N58" s="88"/>
      <c r="O58" s="79"/>
      <c r="P58" s="97"/>
    </row>
    <row r="59" spans="1:16" ht="45" x14ac:dyDescent="0.25">
      <c r="A59" s="3">
        <f>COUNTIF(J59:K59, "&gt;-1")*IF($F59 = "-", IF($G59 = "-", $H$6, $G$6), $F$6)*2</f>
        <v>0</v>
      </c>
      <c r="B59" s="3">
        <f>COUNTIF(L59:M59, "&gt;-1")*IF($F59 = "-", IF($G59 = "-", $H$6, $G$6), $F$6)*2</f>
        <v>0</v>
      </c>
      <c r="C59" s="3">
        <f>COUNTIF(N59:O59, "&gt;-1")*IF($F59 = "-", IF($G59 = "-", $H$6, $G$6), $F$6)*2</f>
        <v>0</v>
      </c>
      <c r="D59" s="356" t="s">
        <v>271</v>
      </c>
      <c r="E59" s="357"/>
      <c r="F59" s="5" t="s">
        <v>260</v>
      </c>
      <c r="G59" s="5" t="s">
        <v>261</v>
      </c>
      <c r="H59" s="17" t="s">
        <v>125</v>
      </c>
      <c r="I59" s="15" t="s">
        <v>334</v>
      </c>
      <c r="J59" s="88"/>
      <c r="K59" s="79"/>
      <c r="L59" s="88"/>
      <c r="M59" s="79"/>
      <c r="N59" s="88"/>
      <c r="O59" s="79"/>
      <c r="P59" s="97" t="s">
        <v>524</v>
      </c>
    </row>
    <row r="60" spans="1:16" ht="30" customHeight="1" x14ac:dyDescent="0.25">
      <c r="A60" s="3">
        <f t="shared" ref="A60" si="23">COUNTIF(J60:K60, "&gt;-1")*IF($F60 = "-", IF($G60 = "-", $H$6, $G$6), $F$6)</f>
        <v>0</v>
      </c>
      <c r="B60" s="3">
        <f t="shared" ref="B60" si="24">COUNTIF(L60:M60, "&gt;-1")*IF($F60 = "-", IF($G60 = "-", $H$6, $G$6), $F$6)</f>
        <v>0</v>
      </c>
      <c r="C60" s="3">
        <f t="shared" ref="C60:C66" si="25">COUNTIF(N60:O60, "&gt;-1")*IF($F60 = "-", IF($G60 = "-", $H$6, $G$6), $F$6)</f>
        <v>0</v>
      </c>
      <c r="D60" s="277" t="s">
        <v>229</v>
      </c>
      <c r="E60" s="278"/>
      <c r="F60" s="9" t="s">
        <v>296</v>
      </c>
      <c r="G60" s="9" t="s">
        <v>256</v>
      </c>
      <c r="H60" s="9" t="s">
        <v>295</v>
      </c>
      <c r="I60" s="15" t="s">
        <v>294</v>
      </c>
      <c r="J60" s="88"/>
      <c r="K60" s="79"/>
      <c r="L60" s="88"/>
      <c r="M60" s="79"/>
      <c r="N60" s="88"/>
      <c r="O60" s="79"/>
      <c r="P60" s="210" t="s">
        <v>536</v>
      </c>
    </row>
    <row r="61" spans="1:16" ht="47.25" customHeight="1" x14ac:dyDescent="0.25">
      <c r="A61" s="3">
        <f>COUNTIF(J61:K61, "&gt;-1")*IF($F61 = "-", IF($G61 = "-", $H$6, $G$6), $F$6)</f>
        <v>0</v>
      </c>
      <c r="B61" s="3">
        <f t="shared" si="15"/>
        <v>0</v>
      </c>
      <c r="C61" s="3">
        <f t="shared" si="25"/>
        <v>0</v>
      </c>
      <c r="D61" s="277" t="s">
        <v>542</v>
      </c>
      <c r="E61" s="278"/>
      <c r="F61" s="9" t="s">
        <v>12</v>
      </c>
      <c r="G61" s="9" t="s">
        <v>51</v>
      </c>
      <c r="H61" s="9" t="s">
        <v>51</v>
      </c>
      <c r="I61" s="15" t="s">
        <v>21</v>
      </c>
      <c r="J61" s="89"/>
      <c r="K61" s="90"/>
      <c r="L61" s="89"/>
      <c r="M61" s="90"/>
      <c r="N61" s="89"/>
      <c r="O61" s="90"/>
      <c r="P61" s="97" t="s">
        <v>507</v>
      </c>
    </row>
    <row r="62" spans="1:16" ht="30" customHeight="1" x14ac:dyDescent="0.25">
      <c r="A62" s="3">
        <f t="shared" si="8"/>
        <v>0</v>
      </c>
      <c r="B62" s="3">
        <f t="shared" si="15"/>
        <v>0</v>
      </c>
      <c r="C62" s="3">
        <f t="shared" si="25"/>
        <v>0</v>
      </c>
      <c r="D62" s="350" t="s">
        <v>133</v>
      </c>
      <c r="E62" s="351"/>
      <c r="F62" s="9" t="s">
        <v>51</v>
      </c>
      <c r="G62" s="9" t="s">
        <v>543</v>
      </c>
      <c r="H62" s="9" t="s">
        <v>51</v>
      </c>
      <c r="I62" s="15" t="s">
        <v>333</v>
      </c>
      <c r="J62" s="88"/>
      <c r="K62" s="79"/>
      <c r="L62" s="88"/>
      <c r="M62" s="79"/>
      <c r="N62" s="88"/>
      <c r="O62" s="79"/>
      <c r="P62" s="97"/>
    </row>
    <row r="63" spans="1:16" ht="44.1" hidden="1" customHeight="1" x14ac:dyDescent="0.25">
      <c r="A63" s="3"/>
      <c r="B63" s="3"/>
      <c r="C63" s="3"/>
      <c r="D63" s="482"/>
      <c r="E63" s="483"/>
      <c r="F63" s="21"/>
      <c r="G63" s="5"/>
      <c r="H63" s="5"/>
      <c r="I63" s="15"/>
      <c r="J63" s="88"/>
      <c r="K63" s="79"/>
      <c r="L63" s="88"/>
      <c r="M63" s="79"/>
      <c r="N63" s="88"/>
      <c r="O63" s="79"/>
      <c r="P63" s="210" t="s">
        <v>508</v>
      </c>
    </row>
    <row r="64" spans="1:16" ht="30" customHeight="1" x14ac:dyDescent="0.25">
      <c r="A64" s="3">
        <f t="shared" si="8"/>
        <v>0</v>
      </c>
      <c r="B64" s="3">
        <f t="shared" si="15"/>
        <v>0</v>
      </c>
      <c r="C64" s="3">
        <f t="shared" si="25"/>
        <v>0</v>
      </c>
      <c r="D64" s="277" t="s">
        <v>544</v>
      </c>
      <c r="E64" s="278"/>
      <c r="F64" s="61">
        <v>1</v>
      </c>
      <c r="G64" s="9" t="s">
        <v>233</v>
      </c>
      <c r="H64" s="5" t="s">
        <v>231</v>
      </c>
      <c r="I64" s="62" t="s">
        <v>232</v>
      </c>
      <c r="J64" s="88"/>
      <c r="K64" s="79"/>
      <c r="L64" s="88"/>
      <c r="M64" s="79"/>
      <c r="N64" s="88"/>
      <c r="O64" s="79"/>
      <c r="P64" s="97"/>
    </row>
    <row r="65" spans="1:16" ht="45.75" customHeight="1" x14ac:dyDescent="0.25">
      <c r="A65" s="3">
        <f t="shared" si="8"/>
        <v>0</v>
      </c>
      <c r="B65" s="3">
        <f t="shared" si="15"/>
        <v>0</v>
      </c>
      <c r="C65" s="3">
        <f t="shared" si="25"/>
        <v>0</v>
      </c>
      <c r="D65" s="356" t="s">
        <v>146</v>
      </c>
      <c r="E65" s="357"/>
      <c r="F65" s="21" t="s">
        <v>137</v>
      </c>
      <c r="G65" s="5" t="s">
        <v>147</v>
      </c>
      <c r="H65" s="9" t="s">
        <v>145</v>
      </c>
      <c r="I65" s="15" t="s">
        <v>46</v>
      </c>
      <c r="J65" s="88"/>
      <c r="K65" s="79"/>
      <c r="L65" s="88"/>
      <c r="M65" s="79"/>
      <c r="N65" s="88"/>
      <c r="O65" s="79"/>
      <c r="P65" s="97"/>
    </row>
    <row r="66" spans="1:16" ht="30" customHeight="1" thickBot="1" x14ac:dyDescent="0.3">
      <c r="A66" s="3">
        <f t="shared" si="8"/>
        <v>0</v>
      </c>
      <c r="B66" s="3">
        <f t="shared" si="15"/>
        <v>0</v>
      </c>
      <c r="C66" s="3">
        <f t="shared" si="25"/>
        <v>0</v>
      </c>
      <c r="D66" s="303" t="s">
        <v>293</v>
      </c>
      <c r="E66" s="304"/>
      <c r="F66" s="9" t="s">
        <v>12</v>
      </c>
      <c r="G66" s="9" t="s">
        <v>51</v>
      </c>
      <c r="H66" s="9" t="s">
        <v>51</v>
      </c>
      <c r="I66" s="15" t="s">
        <v>21</v>
      </c>
      <c r="J66" s="89"/>
      <c r="K66" s="201"/>
      <c r="L66" s="89"/>
      <c r="M66" s="201"/>
      <c r="N66" s="89"/>
      <c r="O66" s="201"/>
      <c r="P66" s="97" t="s">
        <v>509</v>
      </c>
    </row>
    <row r="67" spans="1:16" ht="16.350000000000001" customHeight="1" thickTop="1" x14ac:dyDescent="0.25">
      <c r="A67" s="33">
        <f>SUM(A53:A66)</f>
        <v>0</v>
      </c>
      <c r="B67" s="33">
        <f>SUM(B53:B66)</f>
        <v>0</v>
      </c>
      <c r="C67" s="33">
        <f>SUM(C53:C66)</f>
        <v>0</v>
      </c>
      <c r="D67" s="376" t="s">
        <v>239</v>
      </c>
      <c r="E67" s="377"/>
      <c r="F67" s="377"/>
      <c r="G67" s="377"/>
      <c r="H67" s="377"/>
      <c r="I67" s="378"/>
      <c r="J67" s="114">
        <f>IFERROR(((SUM(J53:J58,J60:J66)+IF(AND(J59&gt;0,ISNUMBER(J59)),J59+3,0))/($A67/2))*100,0)</f>
        <v>0</v>
      </c>
      <c r="K67" s="115">
        <f>IFERROR(((SUM(K53:K58,K60:K66)+IF(AND(K59&gt;0,ISNUMBER(K59)),K59+3,0))/($A67/2))*100,0)</f>
        <v>0</v>
      </c>
      <c r="L67" s="114">
        <f>IFERROR(((SUM(L53:L58,L60:L66)+IF(AND(L59&gt;0,ISNUMBER(L59)),L59+3,0))/($B67/2))*100,0)</f>
        <v>0</v>
      </c>
      <c r="M67" s="116">
        <f>IFERROR(((SUM(M53:M58,M60:M66)+IF(AND(M59&gt;0,ISNUMBER(M59)),M59+3,0))/($B67/2))*100,0)</f>
        <v>0</v>
      </c>
      <c r="N67" s="114">
        <f>IFERROR(((SUM(N53:N58,N60:N66)+IF(AND(N59&gt;0,ISNUMBER(N59)),N59+3,0))/($C67/2))*100,0)</f>
        <v>0</v>
      </c>
      <c r="O67" s="116">
        <f>IFERROR(((SUM(O53:O58,O60:O66)+IF(AND(O59&gt;0,ISNUMBER(O59)),O59+3,0))/($C67/2))*100,0)</f>
        <v>0</v>
      </c>
      <c r="P67" s="97" t="s">
        <v>102</v>
      </c>
    </row>
    <row r="68" spans="1:16" ht="16.350000000000001" customHeight="1" x14ac:dyDescent="0.25">
      <c r="A68" s="3"/>
      <c r="B68" s="2"/>
      <c r="C68" s="2"/>
      <c r="D68" s="370" t="s">
        <v>423</v>
      </c>
      <c r="E68" s="371"/>
      <c r="F68" s="371"/>
      <c r="G68" s="371"/>
      <c r="H68" s="371"/>
      <c r="I68" s="372"/>
      <c r="J68" s="374">
        <f>(J67+K67)/2</f>
        <v>0</v>
      </c>
      <c r="K68" s="375"/>
      <c r="L68" s="374">
        <f>(L67+M67)/2</f>
        <v>0</v>
      </c>
      <c r="M68" s="375"/>
      <c r="N68" s="374">
        <f>(N67+O67)/2</f>
        <v>0</v>
      </c>
      <c r="O68" s="386"/>
      <c r="P68" s="97"/>
    </row>
    <row r="69" spans="1:16" ht="16.350000000000001" customHeight="1" thickBot="1" x14ac:dyDescent="0.3">
      <c r="A69" s="3"/>
      <c r="B69" s="2"/>
      <c r="C69" s="2"/>
      <c r="D69" s="360"/>
      <c r="E69" s="361"/>
      <c r="F69" s="361"/>
      <c r="G69" s="361"/>
      <c r="H69" s="361"/>
      <c r="I69" s="373"/>
      <c r="J69" s="341">
        <f>Results!D21</f>
        <v>1</v>
      </c>
      <c r="K69" s="343"/>
      <c r="L69" s="341">
        <f>Results!F21</f>
        <v>1</v>
      </c>
      <c r="M69" s="343"/>
      <c r="N69" s="341">
        <f>Results!H21</f>
        <v>1</v>
      </c>
      <c r="O69" s="343"/>
      <c r="P69" s="100"/>
    </row>
    <row r="70" spans="1:16" x14ac:dyDescent="0.25">
      <c r="A70" s="3"/>
      <c r="B70" s="2"/>
      <c r="C70" s="2"/>
      <c r="D70" s="367" t="s">
        <v>355</v>
      </c>
      <c r="E70" s="368"/>
      <c r="F70" s="368"/>
      <c r="G70" s="368"/>
      <c r="H70" s="368"/>
      <c r="I70" s="368"/>
      <c r="J70" s="368"/>
      <c r="K70" s="368"/>
      <c r="L70" s="368"/>
      <c r="M70" s="368"/>
      <c r="N70" s="368"/>
      <c r="O70" s="369"/>
      <c r="P70" s="104"/>
    </row>
    <row r="71" spans="1:16" ht="29.1" customHeight="1" x14ac:dyDescent="0.25">
      <c r="A71" s="3">
        <f t="shared" si="8"/>
        <v>0</v>
      </c>
      <c r="B71" s="3">
        <f t="shared" ref="B71:B83" si="26">COUNTIF(L71:M71, "&gt;-1")*IF($F71 = "-", IF($G71 = "-", $H$6, $G$6), $F$6)</f>
        <v>0</v>
      </c>
      <c r="C71" s="3">
        <f t="shared" ref="C71:C83" si="27">COUNTIF(N71:O71, "&gt;-1")*IF($F71 = "-", IF($G71 = "-", $H$6, $G$6), $F$6)</f>
        <v>0</v>
      </c>
      <c r="D71" s="425" t="s">
        <v>546</v>
      </c>
      <c r="E71" s="426"/>
      <c r="F71" s="5" t="s">
        <v>12</v>
      </c>
      <c r="G71" s="9" t="s">
        <v>51</v>
      </c>
      <c r="H71" s="9" t="s">
        <v>51</v>
      </c>
      <c r="I71" s="20" t="s">
        <v>64</v>
      </c>
      <c r="J71" s="89"/>
      <c r="K71" s="198"/>
      <c r="L71" s="202"/>
      <c r="M71" s="198"/>
      <c r="N71" s="202"/>
      <c r="O71" s="198"/>
      <c r="P71" s="96" t="s">
        <v>510</v>
      </c>
    </row>
    <row r="72" spans="1:16" ht="29.1" customHeight="1" x14ac:dyDescent="0.25">
      <c r="A72" s="3">
        <f t="shared" ref="A72" si="28">COUNTIF(J72:K72, "&gt;-1")*IF($F72 = "-", IF($G72 = "-", $H$6, $G$6), $F$6)</f>
        <v>0</v>
      </c>
      <c r="B72" s="3">
        <f t="shared" ref="B72" si="29">COUNTIF(L72:M72, "&gt;-1")*IF($F72 = "-", IF($G72 = "-", $H$6, $G$6), $F$6)</f>
        <v>0</v>
      </c>
      <c r="C72" s="3">
        <f t="shared" ref="C72" si="30">COUNTIF(N72:O72, "&gt;-1")*IF($F72 = "-", IF($G72 = "-", $H$6, $G$6), $F$6)</f>
        <v>0</v>
      </c>
      <c r="D72" s="395" t="s">
        <v>397</v>
      </c>
      <c r="E72" s="401"/>
      <c r="F72" s="5" t="s">
        <v>398</v>
      </c>
      <c r="G72" s="9" t="s">
        <v>399</v>
      </c>
      <c r="H72" s="5" t="s">
        <v>66</v>
      </c>
      <c r="I72" s="20" t="s">
        <v>400</v>
      </c>
      <c r="J72" s="89"/>
      <c r="K72" s="198"/>
      <c r="L72" s="89"/>
      <c r="M72" s="90"/>
      <c r="N72" s="89"/>
      <c r="O72" s="198"/>
      <c r="P72" s="96" t="s">
        <v>526</v>
      </c>
    </row>
    <row r="73" spans="1:16" ht="46.5" customHeight="1" x14ac:dyDescent="0.25">
      <c r="A73" s="3">
        <f t="shared" si="8"/>
        <v>0</v>
      </c>
      <c r="B73" s="3">
        <f t="shared" si="26"/>
        <v>0</v>
      </c>
      <c r="C73" s="3">
        <f t="shared" si="27"/>
        <v>0</v>
      </c>
      <c r="D73" s="395" t="s">
        <v>354</v>
      </c>
      <c r="E73" s="401"/>
      <c r="F73" s="5" t="s">
        <v>12</v>
      </c>
      <c r="G73" s="9" t="s">
        <v>51</v>
      </c>
      <c r="H73" s="9" t="s">
        <v>51</v>
      </c>
      <c r="I73" s="20" t="s">
        <v>64</v>
      </c>
      <c r="J73" s="89"/>
      <c r="K73" s="198"/>
      <c r="L73" s="202"/>
      <c r="M73" s="198"/>
      <c r="N73" s="202"/>
      <c r="O73" s="198"/>
      <c r="P73" s="227" t="s">
        <v>547</v>
      </c>
    </row>
    <row r="74" spans="1:16" ht="29.1" customHeight="1" x14ac:dyDescent="0.25">
      <c r="A74" s="3">
        <f t="shared" si="8"/>
        <v>0</v>
      </c>
      <c r="B74" s="3">
        <f t="shared" si="26"/>
        <v>0</v>
      </c>
      <c r="C74" s="3">
        <f t="shared" si="27"/>
        <v>0</v>
      </c>
      <c r="D74" s="395" t="s">
        <v>131</v>
      </c>
      <c r="E74" s="401"/>
      <c r="F74" s="5" t="s">
        <v>12</v>
      </c>
      <c r="G74" s="9" t="s">
        <v>51</v>
      </c>
      <c r="H74" s="9" t="s">
        <v>51</v>
      </c>
      <c r="I74" s="20" t="s">
        <v>64</v>
      </c>
      <c r="J74" s="89"/>
      <c r="K74" s="198"/>
      <c r="L74" s="202"/>
      <c r="M74" s="198"/>
      <c r="N74" s="202"/>
      <c r="O74" s="198"/>
      <c r="P74" s="228" t="s">
        <v>548</v>
      </c>
    </row>
    <row r="75" spans="1:16" ht="30.75" customHeight="1" x14ac:dyDescent="0.25">
      <c r="A75" s="3">
        <f t="shared" si="8"/>
        <v>0</v>
      </c>
      <c r="B75" s="3">
        <f t="shared" si="26"/>
        <v>0</v>
      </c>
      <c r="C75" s="3">
        <f t="shared" si="27"/>
        <v>0</v>
      </c>
      <c r="D75" s="395" t="s">
        <v>163</v>
      </c>
      <c r="E75" s="401"/>
      <c r="F75" s="5" t="s">
        <v>12</v>
      </c>
      <c r="G75" s="9" t="s">
        <v>51</v>
      </c>
      <c r="H75" s="9" t="s">
        <v>51</v>
      </c>
      <c r="I75" s="20" t="s">
        <v>64</v>
      </c>
      <c r="J75" s="89"/>
      <c r="K75" s="198"/>
      <c r="L75" s="202"/>
      <c r="M75" s="198"/>
      <c r="N75" s="202"/>
      <c r="O75" s="198"/>
      <c r="P75" s="96"/>
    </row>
    <row r="76" spans="1:16" ht="45" x14ac:dyDescent="0.25">
      <c r="A76" s="95">
        <f t="shared" si="8"/>
        <v>0</v>
      </c>
      <c r="B76" s="95">
        <f t="shared" si="26"/>
        <v>0</v>
      </c>
      <c r="C76" s="95">
        <f t="shared" si="27"/>
        <v>0</v>
      </c>
      <c r="D76" s="425" t="s">
        <v>14</v>
      </c>
      <c r="E76" s="426"/>
      <c r="F76" s="229" t="s">
        <v>15</v>
      </c>
      <c r="G76" s="229" t="s">
        <v>12</v>
      </c>
      <c r="H76" s="230" t="s">
        <v>51</v>
      </c>
      <c r="I76" s="231" t="s">
        <v>64</v>
      </c>
      <c r="J76" s="88"/>
      <c r="K76" s="79"/>
      <c r="L76" s="88"/>
      <c r="M76" s="79"/>
      <c r="N76" s="88"/>
      <c r="O76" s="79"/>
      <c r="P76" s="96" t="s">
        <v>511</v>
      </c>
    </row>
    <row r="77" spans="1:16" ht="48" customHeight="1" x14ac:dyDescent="0.25">
      <c r="A77" s="95">
        <f t="shared" si="8"/>
        <v>0</v>
      </c>
      <c r="B77" s="95">
        <f t="shared" si="26"/>
        <v>0</v>
      </c>
      <c r="C77" s="95">
        <f t="shared" si="27"/>
        <v>0</v>
      </c>
      <c r="D77" s="425" t="s">
        <v>92</v>
      </c>
      <c r="E77" s="426"/>
      <c r="F77" s="229" t="s">
        <v>512</v>
      </c>
      <c r="G77" s="229" t="s">
        <v>91</v>
      </c>
      <c r="H77" s="230" t="s">
        <v>51</v>
      </c>
      <c r="I77" s="232" t="s">
        <v>64</v>
      </c>
      <c r="J77" s="88"/>
      <c r="K77" s="79"/>
      <c r="L77" s="88"/>
      <c r="M77" s="79"/>
      <c r="N77" s="88"/>
      <c r="O77" s="79"/>
      <c r="P77" s="105"/>
    </row>
    <row r="78" spans="1:16" ht="30.75" customHeight="1" x14ac:dyDescent="0.25">
      <c r="A78" s="95">
        <f t="shared" si="8"/>
        <v>0</v>
      </c>
      <c r="B78" s="95">
        <f>COUNTIF(L78:M78, "&gt;-1")*IF($F78 = "-", IF($G78 = "-", $H$6, $G$6), $F$6)</f>
        <v>0</v>
      </c>
      <c r="C78" s="95">
        <f t="shared" si="27"/>
        <v>0</v>
      </c>
      <c r="D78" s="402" t="s">
        <v>16</v>
      </c>
      <c r="E78" s="403"/>
      <c r="F78" s="230" t="s">
        <v>489</v>
      </c>
      <c r="G78" s="229" t="s">
        <v>488</v>
      </c>
      <c r="H78" s="230" t="s">
        <v>51</v>
      </c>
      <c r="I78" s="232" t="s">
        <v>64</v>
      </c>
      <c r="J78" s="88"/>
      <c r="K78" s="79"/>
      <c r="L78" s="88"/>
      <c r="M78" s="79"/>
      <c r="N78" s="88"/>
      <c r="O78" s="79"/>
      <c r="P78" s="96" t="s">
        <v>513</v>
      </c>
    </row>
    <row r="79" spans="1:16" ht="29.25" customHeight="1" x14ac:dyDescent="0.25">
      <c r="A79" s="3">
        <f t="shared" si="8"/>
        <v>0</v>
      </c>
      <c r="B79" s="3">
        <f t="shared" si="26"/>
        <v>0</v>
      </c>
      <c r="C79" s="3">
        <f t="shared" si="27"/>
        <v>0</v>
      </c>
      <c r="D79" s="395" t="s">
        <v>17</v>
      </c>
      <c r="E79" s="401"/>
      <c r="F79" s="5" t="s">
        <v>12</v>
      </c>
      <c r="G79" s="9" t="s">
        <v>51</v>
      </c>
      <c r="H79" s="9" t="s">
        <v>51</v>
      </c>
      <c r="I79" s="20" t="s">
        <v>64</v>
      </c>
      <c r="J79" s="89"/>
      <c r="K79" s="198"/>
      <c r="L79" s="202"/>
      <c r="M79" s="198"/>
      <c r="N79" s="202"/>
      <c r="O79" s="198"/>
      <c r="P79" s="96"/>
    </row>
    <row r="80" spans="1:16" ht="30" customHeight="1" x14ac:dyDescent="0.25">
      <c r="A80" s="3">
        <f t="shared" si="8"/>
        <v>0</v>
      </c>
      <c r="B80" s="3">
        <f t="shared" si="26"/>
        <v>0</v>
      </c>
      <c r="C80" s="3">
        <f t="shared" si="27"/>
        <v>0</v>
      </c>
      <c r="D80" s="395" t="s">
        <v>70</v>
      </c>
      <c r="E80" s="401"/>
      <c r="F80" s="5" t="s">
        <v>65</v>
      </c>
      <c r="G80" s="9" t="s">
        <v>51</v>
      </c>
      <c r="H80" s="5" t="s">
        <v>66</v>
      </c>
      <c r="I80" s="15" t="s">
        <v>67</v>
      </c>
      <c r="J80" s="88"/>
      <c r="K80" s="79"/>
      <c r="L80" s="88"/>
      <c r="M80" s="79"/>
      <c r="N80" s="88"/>
      <c r="O80" s="79"/>
      <c r="P80" s="384" t="s">
        <v>526</v>
      </c>
    </row>
    <row r="81" spans="1:16" ht="30" customHeight="1" x14ac:dyDescent="0.25">
      <c r="A81" s="3">
        <f t="shared" si="8"/>
        <v>0</v>
      </c>
      <c r="B81" s="3">
        <f t="shared" si="26"/>
        <v>0</v>
      </c>
      <c r="C81" s="3">
        <f t="shared" si="27"/>
        <v>0</v>
      </c>
      <c r="D81" s="395" t="s">
        <v>69</v>
      </c>
      <c r="E81" s="401"/>
      <c r="F81" s="5" t="s">
        <v>65</v>
      </c>
      <c r="G81" s="9" t="s">
        <v>51</v>
      </c>
      <c r="H81" s="5" t="s">
        <v>66</v>
      </c>
      <c r="I81" s="15" t="s">
        <v>68</v>
      </c>
      <c r="J81" s="88"/>
      <c r="K81" s="79"/>
      <c r="L81" s="88"/>
      <c r="M81" s="79"/>
      <c r="N81" s="88"/>
      <c r="O81" s="79"/>
      <c r="P81" s="384"/>
    </row>
    <row r="82" spans="1:16" ht="30" customHeight="1" x14ac:dyDescent="0.25">
      <c r="A82" s="3">
        <f t="shared" si="8"/>
        <v>0</v>
      </c>
      <c r="B82" s="3">
        <f t="shared" si="26"/>
        <v>0</v>
      </c>
      <c r="C82" s="3">
        <f t="shared" si="27"/>
        <v>0</v>
      </c>
      <c r="D82" s="277" t="s">
        <v>18</v>
      </c>
      <c r="E82" s="278"/>
      <c r="F82" s="9" t="s">
        <v>43</v>
      </c>
      <c r="G82" s="9" t="s">
        <v>401</v>
      </c>
      <c r="H82" s="9" t="s">
        <v>402</v>
      </c>
      <c r="I82" s="20" t="s">
        <v>237</v>
      </c>
      <c r="J82" s="88"/>
      <c r="K82" s="79"/>
      <c r="L82" s="88"/>
      <c r="M82" s="79"/>
      <c r="N82" s="88"/>
      <c r="O82" s="79"/>
      <c r="P82" s="211" t="s">
        <v>514</v>
      </c>
    </row>
    <row r="83" spans="1:16" ht="29.1" customHeight="1" thickBot="1" x14ac:dyDescent="0.3">
      <c r="A83" s="3">
        <f t="shared" si="8"/>
        <v>0</v>
      </c>
      <c r="B83" s="3">
        <f t="shared" si="26"/>
        <v>0</v>
      </c>
      <c r="C83" s="3">
        <f t="shared" si="27"/>
        <v>0</v>
      </c>
      <c r="D83" s="303" t="s">
        <v>321</v>
      </c>
      <c r="E83" s="304"/>
      <c r="F83" s="18" t="s">
        <v>515</v>
      </c>
      <c r="G83" s="18" t="s">
        <v>19</v>
      </c>
      <c r="H83" s="48" t="s">
        <v>51</v>
      </c>
      <c r="I83" s="51" t="s">
        <v>13</v>
      </c>
      <c r="J83" s="88"/>
      <c r="K83" s="83"/>
      <c r="L83" s="88"/>
      <c r="M83" s="83"/>
      <c r="N83" s="88"/>
      <c r="O83" s="83"/>
      <c r="P83" s="96"/>
    </row>
    <row r="84" spans="1:16" ht="19.350000000000001" customHeight="1" thickTop="1" x14ac:dyDescent="0.25">
      <c r="A84" s="33">
        <f>SUM(A71:A83)</f>
        <v>0</v>
      </c>
      <c r="B84" s="33">
        <f>SUM(B71:B83)</f>
        <v>0</v>
      </c>
      <c r="C84" s="33">
        <f>SUM(C71:C83)</f>
        <v>0</v>
      </c>
      <c r="D84" s="376" t="s">
        <v>239</v>
      </c>
      <c r="E84" s="377"/>
      <c r="F84" s="377"/>
      <c r="G84" s="377"/>
      <c r="H84" s="377"/>
      <c r="I84" s="378"/>
      <c r="J84" s="114">
        <f>IFERROR((SUM(J71:J83)/($A84/2))*100,0)</f>
        <v>0</v>
      </c>
      <c r="K84" s="195">
        <f t="shared" ref="K84" si="31">IFERROR((SUM(K71:K83)/($A84/2))*100,0)</f>
        <v>0</v>
      </c>
      <c r="L84" s="114">
        <f>IFERROR((SUM(L71:L83)/($B84/2))*100,0)</f>
        <v>0</v>
      </c>
      <c r="M84" s="116">
        <f>IFERROR((SUM(M71:M83)/($B84/2))*100,0)</f>
        <v>0</v>
      </c>
      <c r="N84" s="114">
        <f>IFERROR((SUM(N71:N83)/($C84/2))*100,0)</f>
        <v>0</v>
      </c>
      <c r="O84" s="115">
        <f>IFERROR((SUM(O71:O83)/($C84/2))*100,0)</f>
        <v>0</v>
      </c>
      <c r="P84" s="97" t="s">
        <v>102</v>
      </c>
    </row>
    <row r="85" spans="1:16" ht="19.350000000000001" customHeight="1" x14ac:dyDescent="0.25">
      <c r="A85" s="3"/>
      <c r="B85" s="2"/>
      <c r="C85" s="2"/>
      <c r="D85" s="370" t="s">
        <v>430</v>
      </c>
      <c r="E85" s="371"/>
      <c r="F85" s="371"/>
      <c r="G85" s="371"/>
      <c r="H85" s="371"/>
      <c r="I85" s="372"/>
      <c r="J85" s="374">
        <f>(J84+K84)/2</f>
        <v>0</v>
      </c>
      <c r="K85" s="375"/>
      <c r="L85" s="374">
        <f>(L84+M84)/2</f>
        <v>0</v>
      </c>
      <c r="M85" s="375"/>
      <c r="N85" s="374">
        <f>(N84+O84)/2</f>
        <v>0</v>
      </c>
      <c r="O85" s="386"/>
      <c r="P85" s="97"/>
    </row>
    <row r="86" spans="1:16" ht="19.350000000000001" customHeight="1" thickBot="1" x14ac:dyDescent="0.3">
      <c r="A86" s="3"/>
      <c r="B86" s="2"/>
      <c r="C86" s="2"/>
      <c r="D86" s="360"/>
      <c r="E86" s="361"/>
      <c r="F86" s="361"/>
      <c r="G86" s="361"/>
      <c r="H86" s="361"/>
      <c r="I86" s="373"/>
      <c r="J86" s="341">
        <f>Results!D22</f>
        <v>1</v>
      </c>
      <c r="K86" s="343"/>
      <c r="L86" s="341">
        <f>Results!F22</f>
        <v>1</v>
      </c>
      <c r="M86" s="343"/>
      <c r="N86" s="341">
        <f>Results!H22</f>
        <v>1</v>
      </c>
      <c r="O86" s="343"/>
      <c r="P86" s="100"/>
    </row>
    <row r="87" spans="1:16" x14ac:dyDescent="0.25">
      <c r="A87" s="3"/>
      <c r="B87" s="2"/>
      <c r="C87" s="2"/>
      <c r="D87" s="367" t="s">
        <v>419</v>
      </c>
      <c r="E87" s="368"/>
      <c r="F87" s="368"/>
      <c r="G87" s="368"/>
      <c r="H87" s="368"/>
      <c r="I87" s="368"/>
      <c r="J87" s="368"/>
      <c r="K87" s="368"/>
      <c r="L87" s="368"/>
      <c r="M87" s="368"/>
      <c r="N87" s="368"/>
      <c r="O87" s="369"/>
      <c r="P87" s="99"/>
    </row>
    <row r="88" spans="1:16" ht="58.5" customHeight="1" x14ac:dyDescent="0.25">
      <c r="A88" s="3">
        <f t="shared" si="8"/>
        <v>0</v>
      </c>
      <c r="B88" s="3">
        <f t="shared" ref="B88:B93" si="32">COUNTIF(L88:M88, "&gt;-1")*IF($F88 = "-", IF($G88 = "-", $H$6, $G$6), $F$6)</f>
        <v>0</v>
      </c>
      <c r="C88" s="3">
        <f t="shared" ref="C88:C93" si="33">COUNTIF(N88:O88, "&gt;-1")*IF($F88 = "-", IF($G88 = "-", $H$6, $G$6), $F$6)</f>
        <v>0</v>
      </c>
      <c r="D88" s="277" t="s">
        <v>266</v>
      </c>
      <c r="E88" s="278"/>
      <c r="F88" s="5" t="s">
        <v>103</v>
      </c>
      <c r="G88" s="5" t="s">
        <v>120</v>
      </c>
      <c r="H88" s="17" t="s">
        <v>119</v>
      </c>
      <c r="I88" s="63" t="s">
        <v>335</v>
      </c>
      <c r="J88" s="88"/>
      <c r="K88" s="79"/>
      <c r="L88" s="88"/>
      <c r="M88" s="79"/>
      <c r="N88" s="88"/>
      <c r="O88" s="79"/>
      <c r="P88" s="97" t="s">
        <v>480</v>
      </c>
    </row>
    <row r="89" spans="1:16" ht="60.75" customHeight="1" x14ac:dyDescent="0.25">
      <c r="A89" s="3">
        <f t="shared" si="8"/>
        <v>0</v>
      </c>
      <c r="B89" s="3">
        <f t="shared" si="32"/>
        <v>0</v>
      </c>
      <c r="C89" s="3">
        <f t="shared" si="33"/>
        <v>0</v>
      </c>
      <c r="D89" s="277" t="s">
        <v>267</v>
      </c>
      <c r="E89" s="278"/>
      <c r="F89" s="5" t="s">
        <v>103</v>
      </c>
      <c r="G89" s="5" t="s">
        <v>120</v>
      </c>
      <c r="H89" s="17" t="s">
        <v>119</v>
      </c>
      <c r="I89" s="63" t="s">
        <v>335</v>
      </c>
      <c r="J89" s="88"/>
      <c r="K89" s="79"/>
      <c r="L89" s="88"/>
      <c r="M89" s="79"/>
      <c r="N89" s="88"/>
      <c r="O89" s="79"/>
      <c r="P89" s="106"/>
    </row>
    <row r="90" spans="1:16" ht="45" x14ac:dyDescent="0.25">
      <c r="A90" s="3">
        <f t="shared" ref="A90" si="34">COUNTIF(J90:K90, "&gt;-1")*IF($F90 = "-", IF($G90 = "-", $H$6, $G$6), $F$6)</f>
        <v>0</v>
      </c>
      <c r="B90" s="3">
        <f t="shared" ref="B90" si="35">COUNTIF(L90:M90, "&gt;-1")*IF($F90 = "-", IF($G90 = "-", $H$6, $G$6), $F$6)</f>
        <v>0</v>
      </c>
      <c r="C90" s="3">
        <f t="shared" si="33"/>
        <v>0</v>
      </c>
      <c r="D90" s="396" t="s">
        <v>128</v>
      </c>
      <c r="E90" s="141" t="s">
        <v>403</v>
      </c>
      <c r="F90" s="5" t="s">
        <v>121</v>
      </c>
      <c r="G90" s="17" t="s">
        <v>125</v>
      </c>
      <c r="H90" s="15" t="s">
        <v>345</v>
      </c>
      <c r="I90" s="63" t="s">
        <v>344</v>
      </c>
      <c r="J90" s="88"/>
      <c r="K90" s="79"/>
      <c r="L90" s="88"/>
      <c r="M90" s="79"/>
      <c r="N90" s="88"/>
      <c r="O90" s="79"/>
      <c r="P90" s="385" t="s">
        <v>527</v>
      </c>
    </row>
    <row r="91" spans="1:16" ht="45" x14ac:dyDescent="0.25">
      <c r="A91" s="3">
        <f t="shared" si="8"/>
        <v>0</v>
      </c>
      <c r="B91" s="3">
        <f t="shared" si="32"/>
        <v>0</v>
      </c>
      <c r="C91" s="3">
        <f t="shared" si="33"/>
        <v>0</v>
      </c>
      <c r="D91" s="396"/>
      <c r="E91" s="141" t="s">
        <v>404</v>
      </c>
      <c r="F91" s="5" t="s">
        <v>121</v>
      </c>
      <c r="G91" s="17" t="s">
        <v>125</v>
      </c>
      <c r="H91" s="15" t="s">
        <v>345</v>
      </c>
      <c r="I91" s="63" t="s">
        <v>344</v>
      </c>
      <c r="J91" s="88"/>
      <c r="K91" s="79"/>
      <c r="L91" s="88"/>
      <c r="M91" s="79"/>
      <c r="N91" s="88"/>
      <c r="O91" s="79"/>
      <c r="P91" s="385"/>
    </row>
    <row r="92" spans="1:16" ht="67.5" customHeight="1" x14ac:dyDescent="0.25">
      <c r="A92" s="3">
        <f t="shared" ref="A92" si="36">COUNTIF(J92:K92, "&gt;-1")*IF($F92 = "-", IF($G92 = "-", $H$6, $G$6), $F$6)</f>
        <v>0</v>
      </c>
      <c r="B92" s="3">
        <f t="shared" ref="B92" si="37">COUNTIF(L92:M92, "&gt;-1")*IF($F92 = "-", IF($G92 = "-", $H$6, $G$6), $F$6)</f>
        <v>0</v>
      </c>
      <c r="C92" s="3">
        <f t="shared" si="33"/>
        <v>0</v>
      </c>
      <c r="D92" s="397" t="s">
        <v>262</v>
      </c>
      <c r="E92" s="141" t="s">
        <v>403</v>
      </c>
      <c r="F92" s="5" t="s">
        <v>129</v>
      </c>
      <c r="G92" s="17" t="s">
        <v>124</v>
      </c>
      <c r="H92" s="15" t="s">
        <v>122</v>
      </c>
      <c r="I92" s="63" t="s">
        <v>123</v>
      </c>
      <c r="J92" s="88"/>
      <c r="K92" s="79"/>
      <c r="L92" s="88"/>
      <c r="M92" s="79"/>
      <c r="N92" s="88"/>
      <c r="O92" s="79"/>
      <c r="P92" s="267" t="s">
        <v>528</v>
      </c>
    </row>
    <row r="93" spans="1:16" ht="67.5" customHeight="1" thickBot="1" x14ac:dyDescent="0.3">
      <c r="A93" s="3">
        <f t="shared" si="8"/>
        <v>0</v>
      </c>
      <c r="B93" s="3">
        <f t="shared" si="32"/>
        <v>0</v>
      </c>
      <c r="C93" s="3">
        <f t="shared" si="33"/>
        <v>0</v>
      </c>
      <c r="D93" s="398"/>
      <c r="E93" s="141" t="s">
        <v>404</v>
      </c>
      <c r="F93" s="18" t="s">
        <v>129</v>
      </c>
      <c r="G93" s="18" t="s">
        <v>124</v>
      </c>
      <c r="H93" s="18" t="s">
        <v>122</v>
      </c>
      <c r="I93" s="19" t="s">
        <v>123</v>
      </c>
      <c r="J93" s="174"/>
      <c r="K93" s="83"/>
      <c r="L93" s="88"/>
      <c r="M93" s="83"/>
      <c r="N93" s="88"/>
      <c r="O93" s="83"/>
      <c r="P93" s="267"/>
    </row>
    <row r="94" spans="1:16" ht="16.350000000000001" customHeight="1" thickTop="1" x14ac:dyDescent="0.25">
      <c r="A94" s="33">
        <f>SUM(A88:A93)</f>
        <v>0</v>
      </c>
      <c r="B94" s="33">
        <f>SUM(B88:B93)</f>
        <v>0</v>
      </c>
      <c r="C94" s="33">
        <f>SUM(C88:C93)</f>
        <v>0</v>
      </c>
      <c r="D94" s="387" t="s">
        <v>239</v>
      </c>
      <c r="E94" s="377"/>
      <c r="F94" s="377"/>
      <c r="G94" s="377"/>
      <c r="H94" s="377"/>
      <c r="I94" s="378"/>
      <c r="J94" s="114">
        <f>IFERROR((SUM(J88:J93)/($A94/2))*100,0)</f>
        <v>0</v>
      </c>
      <c r="K94" s="115">
        <f>IFERROR((SUM(K88:K93)/($A94/2))*100,0)</f>
        <v>0</v>
      </c>
      <c r="L94" s="114">
        <f>IFERROR((SUM(L88:L93)/($B94/2))*100,0)</f>
        <v>0</v>
      </c>
      <c r="M94" s="116">
        <f>IFERROR((SUM(M88:M93)/($B94/2))*100,0)</f>
        <v>0</v>
      </c>
      <c r="N94" s="114">
        <f>IFERROR((SUM(N88:N93)/($C94/2))*100,0)</f>
        <v>0</v>
      </c>
      <c r="O94" s="115">
        <f>IFERROR((SUM(O88:O93)/($C94/2))*100,0)</f>
        <v>0</v>
      </c>
      <c r="P94" s="97" t="s">
        <v>102</v>
      </c>
    </row>
    <row r="95" spans="1:16" ht="16.350000000000001" customHeight="1" x14ac:dyDescent="0.25">
      <c r="A95" s="3"/>
      <c r="B95" s="2"/>
      <c r="C95" s="2"/>
      <c r="D95" s="370" t="s">
        <v>418</v>
      </c>
      <c r="E95" s="371"/>
      <c r="F95" s="371"/>
      <c r="G95" s="371"/>
      <c r="H95" s="371"/>
      <c r="I95" s="372"/>
      <c r="J95" s="374">
        <f>(J94+K94)/2</f>
        <v>0</v>
      </c>
      <c r="K95" s="375"/>
      <c r="L95" s="374">
        <f>(L94+M94)/2</f>
        <v>0</v>
      </c>
      <c r="M95" s="375"/>
      <c r="N95" s="374">
        <f>(N94+O94)/2</f>
        <v>0</v>
      </c>
      <c r="O95" s="386"/>
      <c r="P95" s="97"/>
    </row>
    <row r="96" spans="1:16" ht="16.350000000000001" customHeight="1" thickBot="1" x14ac:dyDescent="0.3">
      <c r="A96" s="3"/>
      <c r="B96" s="2"/>
      <c r="C96" s="2"/>
      <c r="D96" s="360"/>
      <c r="E96" s="361"/>
      <c r="F96" s="361"/>
      <c r="G96" s="361"/>
      <c r="H96" s="361"/>
      <c r="I96" s="373"/>
      <c r="J96" s="341">
        <f>Results!D23</f>
        <v>1</v>
      </c>
      <c r="K96" s="343"/>
      <c r="L96" s="341">
        <f>Results!F23</f>
        <v>1</v>
      </c>
      <c r="M96" s="343"/>
      <c r="N96" s="341">
        <f>Results!H23</f>
        <v>1</v>
      </c>
      <c r="O96" s="343"/>
      <c r="P96" s="100"/>
    </row>
    <row r="97" spans="1:16" x14ac:dyDescent="0.25">
      <c r="A97" s="3"/>
      <c r="B97" s="2"/>
      <c r="C97" s="2"/>
      <c r="D97" s="367" t="s">
        <v>200</v>
      </c>
      <c r="E97" s="368"/>
      <c r="F97" s="368"/>
      <c r="G97" s="368"/>
      <c r="H97" s="368"/>
      <c r="I97" s="368"/>
      <c r="J97" s="368"/>
      <c r="K97" s="368"/>
      <c r="L97" s="368"/>
      <c r="M97" s="368"/>
      <c r="N97" s="368"/>
      <c r="O97" s="369"/>
      <c r="P97" s="449" t="s">
        <v>280</v>
      </c>
    </row>
    <row r="98" spans="1:16" ht="70.349999999999994" customHeight="1" x14ac:dyDescent="0.25">
      <c r="A98" s="3">
        <f t="shared" si="8"/>
        <v>0</v>
      </c>
      <c r="B98" s="3">
        <f t="shared" ref="B98:B99" si="38">COUNTIF(L98:M98, "&gt;-1")*IF($F98 = "-", IF($G98 = "-", $H$6, $G$6), $F$6)</f>
        <v>0</v>
      </c>
      <c r="C98" s="3">
        <f t="shared" ref="C98:C104" si="39">COUNTIF(N98:O98, "&gt;-1")*IF($F98 = "-", IF($G98 = "-", $H$6, $G$6), $F$6)</f>
        <v>0</v>
      </c>
      <c r="D98" s="356" t="s">
        <v>178</v>
      </c>
      <c r="E98" s="357"/>
      <c r="F98" s="5" t="s">
        <v>516</v>
      </c>
      <c r="G98" s="5" t="s">
        <v>336</v>
      </c>
      <c r="H98" s="5" t="s">
        <v>51</v>
      </c>
      <c r="I98" s="5" t="s">
        <v>238</v>
      </c>
      <c r="J98" s="88"/>
      <c r="K98" s="79"/>
      <c r="L98" s="88"/>
      <c r="M98" s="79"/>
      <c r="N98" s="88"/>
      <c r="O98" s="79"/>
      <c r="P98" s="291"/>
    </row>
    <row r="99" spans="1:16" ht="30" customHeight="1" x14ac:dyDescent="0.25">
      <c r="A99" s="3">
        <f t="shared" si="8"/>
        <v>0</v>
      </c>
      <c r="B99" s="3">
        <f t="shared" si="38"/>
        <v>0</v>
      </c>
      <c r="C99" s="3">
        <f t="shared" si="39"/>
        <v>0</v>
      </c>
      <c r="D99" s="356" t="s">
        <v>18</v>
      </c>
      <c r="E99" s="357"/>
      <c r="F99" s="5" t="s">
        <v>272</v>
      </c>
      <c r="G99" s="5" t="s">
        <v>322</v>
      </c>
      <c r="H99" s="5" t="s">
        <v>51</v>
      </c>
      <c r="I99" s="5" t="s">
        <v>323</v>
      </c>
      <c r="J99" s="88"/>
      <c r="K99" s="79"/>
      <c r="L99" s="88"/>
      <c r="M99" s="79"/>
      <c r="N99" s="88"/>
      <c r="O99" s="79"/>
      <c r="P99" s="211" t="s">
        <v>517</v>
      </c>
    </row>
    <row r="100" spans="1:16" ht="54.6" customHeight="1" x14ac:dyDescent="0.25">
      <c r="A100" s="3">
        <f>COUNTIF(J100:K100, "&gt;-1")*IF($F100 = "-", IF($G100 = "-", $H$6, $G$6), $F$6)</f>
        <v>0</v>
      </c>
      <c r="B100" s="3">
        <f>COUNTIF(L100:M100, "&gt;-1")*IF($F100 = "-", IF($G100 = "-", $H$6, $G$6), $F$6)</f>
        <v>0</v>
      </c>
      <c r="C100" s="3">
        <f t="shared" si="39"/>
        <v>0</v>
      </c>
      <c r="D100" s="356" t="s">
        <v>273</v>
      </c>
      <c r="E100" s="357"/>
      <c r="F100" s="5" t="s">
        <v>281</v>
      </c>
      <c r="G100" s="5" t="s">
        <v>274</v>
      </c>
      <c r="H100" s="5" t="s">
        <v>51</v>
      </c>
      <c r="I100" s="5" t="s">
        <v>291</v>
      </c>
      <c r="J100" s="88"/>
      <c r="K100" s="79"/>
      <c r="L100" s="88"/>
      <c r="M100" s="79"/>
      <c r="N100" s="88"/>
      <c r="O100" s="79"/>
      <c r="P100" s="96"/>
    </row>
    <row r="101" spans="1:16" ht="54.6" customHeight="1" x14ac:dyDescent="0.25">
      <c r="A101" s="3">
        <f t="shared" ref="A101" si="40">COUNTIF(J101:K101, "&gt;-1")*IF($F101 = "-", IF($G101 = "-", $H$6, $G$6), $F$6)</f>
        <v>0</v>
      </c>
      <c r="B101" s="3">
        <f t="shared" ref="B101" si="41">COUNTIF(L101:M101, "&gt;-1")*IF($F101 = "-", IF($G101 = "-", $H$6, $G$6), $F$6)</f>
        <v>0</v>
      </c>
      <c r="C101" s="3">
        <f t="shared" si="39"/>
        <v>0</v>
      </c>
      <c r="D101" s="356" t="s">
        <v>282</v>
      </c>
      <c r="E101" s="357"/>
      <c r="F101" s="5" t="s">
        <v>286</v>
      </c>
      <c r="G101" s="5" t="s">
        <v>285</v>
      </c>
      <c r="H101" s="5" t="s">
        <v>284</v>
      </c>
      <c r="I101" s="5" t="s">
        <v>283</v>
      </c>
      <c r="J101" s="88"/>
      <c r="K101" s="79"/>
      <c r="L101" s="88"/>
      <c r="M101" s="79"/>
      <c r="N101" s="88"/>
      <c r="O101" s="79"/>
      <c r="P101" s="211" t="s">
        <v>517</v>
      </c>
    </row>
    <row r="102" spans="1:16" ht="55.35" customHeight="1" x14ac:dyDescent="0.25">
      <c r="A102" s="3">
        <f t="shared" ref="A102" si="42">COUNTIF(J102:K102, "&gt;-1")*IF($F102 = "-", IF($G102 = "-", $H$6, $G$6), $F$6)</f>
        <v>0</v>
      </c>
      <c r="B102" s="3">
        <f t="shared" ref="B102" si="43">COUNTIF(L102:M102, "&gt;-1")*IF($F102 = "-", IF($G102 = "-", $H$6, $G$6), $F$6)</f>
        <v>0</v>
      </c>
      <c r="C102" s="3">
        <f t="shared" si="39"/>
        <v>0</v>
      </c>
      <c r="D102" s="356" t="s">
        <v>290</v>
      </c>
      <c r="E102" s="357"/>
      <c r="F102" s="5" t="s">
        <v>405</v>
      </c>
      <c r="G102" s="5" t="s">
        <v>288</v>
      </c>
      <c r="H102" s="5" t="s">
        <v>51</v>
      </c>
      <c r="I102" s="5" t="s">
        <v>287</v>
      </c>
      <c r="J102" s="88"/>
      <c r="K102" s="79"/>
      <c r="L102" s="88"/>
      <c r="M102" s="79"/>
      <c r="N102" s="88"/>
      <c r="O102" s="79"/>
      <c r="P102" s="96" t="s">
        <v>518</v>
      </c>
    </row>
    <row r="103" spans="1:16" ht="59.1" customHeight="1" x14ac:dyDescent="0.25">
      <c r="A103" s="3">
        <f>COUNTIF(J103:K103, "&gt;-1")*IF($F103 = "-", IF($G103 = "-", $H$6, $G$6), $F$6)</f>
        <v>0</v>
      </c>
      <c r="B103" s="3">
        <f>COUNTIF(L103:M103, "&gt;-1")*IF($F103 = "-", IF($G103 = "-", $H$6, $G$6), $F$6)</f>
        <v>0</v>
      </c>
      <c r="C103" s="3">
        <f t="shared" si="39"/>
        <v>0</v>
      </c>
      <c r="D103" s="356" t="s">
        <v>279</v>
      </c>
      <c r="E103" s="357"/>
      <c r="F103" s="5" t="s">
        <v>278</v>
      </c>
      <c r="G103" s="5" t="s">
        <v>277</v>
      </c>
      <c r="H103" s="5" t="s">
        <v>51</v>
      </c>
      <c r="I103" s="5" t="s">
        <v>276</v>
      </c>
      <c r="J103" s="88"/>
      <c r="K103" s="79"/>
      <c r="L103" s="88"/>
      <c r="M103" s="79"/>
      <c r="N103" s="88"/>
      <c r="O103" s="79"/>
      <c r="P103" s="96"/>
    </row>
    <row r="104" spans="1:16" ht="54" customHeight="1" thickBot="1" x14ac:dyDescent="0.3">
      <c r="A104" s="3">
        <f t="shared" ref="A104" si="44">COUNTIF(J104:K104, "&gt;-1")*IF($F104 = "-", IF($G104 = "-", $H$6, $G$6), $F$6)</f>
        <v>0</v>
      </c>
      <c r="B104" s="3">
        <f>COUNTIF(L104:M104, "&gt;-1")*IF($F104 = "-", IF($G104 = "-", $H$6, $G$6), $F$6)</f>
        <v>0</v>
      </c>
      <c r="C104" s="3">
        <f t="shared" si="39"/>
        <v>0</v>
      </c>
      <c r="D104" s="356" t="s">
        <v>275</v>
      </c>
      <c r="E104" s="357"/>
      <c r="F104" s="5" t="s">
        <v>182</v>
      </c>
      <c r="G104" s="5" t="s">
        <v>181</v>
      </c>
      <c r="H104" s="5" t="s">
        <v>51</v>
      </c>
      <c r="I104" s="5" t="s">
        <v>180</v>
      </c>
      <c r="J104" s="88"/>
      <c r="K104" s="83"/>
      <c r="L104" s="88"/>
      <c r="M104" s="83"/>
      <c r="N104" s="88"/>
      <c r="O104" s="83"/>
      <c r="P104" s="97"/>
    </row>
    <row r="105" spans="1:16" ht="17.100000000000001" customHeight="1" thickTop="1" x14ac:dyDescent="0.25">
      <c r="A105" s="33">
        <f>SUM(A98:A104)</f>
        <v>0</v>
      </c>
      <c r="B105" s="33">
        <f>SUM(B98:B104)</f>
        <v>0</v>
      </c>
      <c r="C105" s="33">
        <f>SUM(C98:C104)</f>
        <v>0</v>
      </c>
      <c r="D105" s="376" t="s">
        <v>239</v>
      </c>
      <c r="E105" s="377"/>
      <c r="F105" s="377"/>
      <c r="G105" s="377"/>
      <c r="H105" s="377"/>
      <c r="I105" s="378"/>
      <c r="J105" s="188">
        <f>IFERROR((SUM(J98:J104)/($A105/2))*100,0)</f>
        <v>0</v>
      </c>
      <c r="K105" s="189">
        <f>IFERROR((SUM(K98:K104)/($A105/2))*100,0)</f>
        <v>0</v>
      </c>
      <c r="L105" s="188">
        <f>IFERROR((SUM(L98:L104)/($B105/2))*100,0)</f>
        <v>0</v>
      </c>
      <c r="M105" s="190">
        <f>IFERROR((SUM(M98:M104)/($B105/2))*100,0)</f>
        <v>0</v>
      </c>
      <c r="N105" s="188">
        <f>IFERROR((SUM(N98:N104)/($C105/2))*100,0)</f>
        <v>0</v>
      </c>
      <c r="O105" s="189">
        <f>IFERROR((SUM(O98:O104)/($C105/2))*100,0)</f>
        <v>0</v>
      </c>
      <c r="P105" s="97" t="s">
        <v>102</v>
      </c>
    </row>
    <row r="106" spans="1:16" ht="17.100000000000001" customHeight="1" x14ac:dyDescent="0.25">
      <c r="A106" s="3"/>
      <c r="B106" s="2"/>
      <c r="C106" s="2"/>
      <c r="D106" s="370" t="s">
        <v>490</v>
      </c>
      <c r="E106" s="371"/>
      <c r="F106" s="371"/>
      <c r="G106" s="371"/>
      <c r="H106" s="371"/>
      <c r="I106" s="372"/>
      <c r="J106" s="427">
        <f>(J105+K105)/2</f>
        <v>0</v>
      </c>
      <c r="K106" s="428"/>
      <c r="L106" s="427">
        <f>(L105+M105)/2</f>
        <v>0</v>
      </c>
      <c r="M106" s="428"/>
      <c r="N106" s="427">
        <f>(N105+O105)/2</f>
        <v>0</v>
      </c>
      <c r="O106" s="453"/>
      <c r="P106" s="97"/>
    </row>
    <row r="107" spans="1:16" ht="17.100000000000001" customHeight="1" thickBot="1" x14ac:dyDescent="0.3">
      <c r="A107" s="3"/>
      <c r="B107" s="2"/>
      <c r="C107" s="2"/>
      <c r="D107" s="360"/>
      <c r="E107" s="361"/>
      <c r="F107" s="361"/>
      <c r="G107" s="361"/>
      <c r="H107" s="361"/>
      <c r="I107" s="373"/>
      <c r="J107" s="429">
        <f>Results!D29</f>
        <v>1</v>
      </c>
      <c r="K107" s="430"/>
      <c r="L107" s="429">
        <f>Results!F29</f>
        <v>1</v>
      </c>
      <c r="M107" s="430"/>
      <c r="N107" s="429">
        <f>Results!H29</f>
        <v>1</v>
      </c>
      <c r="O107" s="430"/>
      <c r="P107" s="100" t="s">
        <v>492</v>
      </c>
    </row>
    <row r="108" spans="1:16" x14ac:dyDescent="0.25">
      <c r="A108" s="3"/>
      <c r="B108" s="2"/>
      <c r="C108" s="2"/>
      <c r="D108" s="367" t="s">
        <v>431</v>
      </c>
      <c r="E108" s="368"/>
      <c r="F108" s="368"/>
      <c r="G108" s="368"/>
      <c r="H108" s="368"/>
      <c r="I108" s="368"/>
      <c r="J108" s="368"/>
      <c r="K108" s="368"/>
      <c r="L108" s="368"/>
      <c r="M108" s="368"/>
      <c r="N108" s="368"/>
      <c r="O108" s="369"/>
      <c r="P108" s="101"/>
    </row>
    <row r="109" spans="1:16" ht="20.45" customHeight="1" x14ac:dyDescent="0.25">
      <c r="A109" s="3">
        <f t="shared" ref="A109:A113" si="45">COUNTIF(J109:K109, "&gt;-1")*IF($F109 = "-", IF($G109 = "-", $H$6, $G$6), $F$6)</f>
        <v>0</v>
      </c>
      <c r="B109" s="3">
        <f t="shared" ref="B109:B112" si="46">COUNTIF(L109:M109, "&gt;-1")*IF($F109 = "-", IF($G109 = "-", $H$6, $G$6), $F$6)</f>
        <v>0</v>
      </c>
      <c r="C109" s="3">
        <f>COUNTIF(N109:O109, "&gt;-1")*IF($F109 = "-", IF($G109 = "-", $H$6, $G$6), $F$6)</f>
        <v>0</v>
      </c>
      <c r="D109" s="356" t="s">
        <v>16</v>
      </c>
      <c r="E109" s="357"/>
      <c r="F109" s="9" t="s">
        <v>324</v>
      </c>
      <c r="G109" s="5" t="s">
        <v>325</v>
      </c>
      <c r="H109" s="9" t="s">
        <v>51</v>
      </c>
      <c r="I109" s="15" t="s">
        <v>64</v>
      </c>
      <c r="J109" s="91"/>
      <c r="K109" s="203"/>
      <c r="L109" s="91"/>
      <c r="M109" s="203"/>
      <c r="N109" s="91"/>
      <c r="O109" s="203"/>
      <c r="P109" s="96"/>
    </row>
    <row r="110" spans="1:16" ht="34.35" customHeight="1" x14ac:dyDescent="0.25">
      <c r="A110" s="3">
        <f t="shared" si="45"/>
        <v>0</v>
      </c>
      <c r="B110" s="3">
        <f t="shared" si="46"/>
        <v>0</v>
      </c>
      <c r="C110" s="3">
        <f>COUNTIF(N110:O110, "&gt;-1")*IF($F110 = "-", IF($G110 = "-", $H$6, $G$6), $F$6)</f>
        <v>0</v>
      </c>
      <c r="D110" s="362" t="s">
        <v>338</v>
      </c>
      <c r="E110" s="363"/>
      <c r="F110" s="5" t="s">
        <v>12</v>
      </c>
      <c r="G110" s="9" t="s">
        <v>51</v>
      </c>
      <c r="H110" s="9" t="s">
        <v>51</v>
      </c>
      <c r="I110" s="15" t="s">
        <v>64</v>
      </c>
      <c r="J110" s="88"/>
      <c r="K110" s="79"/>
      <c r="L110" s="88"/>
      <c r="M110" s="79"/>
      <c r="N110" s="88"/>
      <c r="O110" s="79"/>
      <c r="P110" s="96"/>
    </row>
    <row r="111" spans="1:16" ht="27" customHeight="1" x14ac:dyDescent="0.25">
      <c r="A111" s="3">
        <f t="shared" ref="A111" si="47">COUNTIF(J111:K111, "&gt;-1")*IF($F111 = "-", IF($G111 = "-", $H$6, $G$6), $F$6)</f>
        <v>0</v>
      </c>
      <c r="B111" s="3">
        <f t="shared" ref="B111" si="48">COUNTIF(L111:M111, "&gt;-1")*IF($F111 = "-", IF($G111 = "-", $H$6, $G$6), $F$6)</f>
        <v>0</v>
      </c>
      <c r="C111" s="3">
        <f>COUNTIF(N111:O111, "&gt;-1")*IF($F111 = "-", IF($G111 = "-", $H$6, $G$6), $F$6)</f>
        <v>0</v>
      </c>
      <c r="D111" s="380" t="s">
        <v>519</v>
      </c>
      <c r="E111" s="381"/>
      <c r="F111" s="5" t="s">
        <v>12</v>
      </c>
      <c r="G111" s="9" t="s">
        <v>51</v>
      </c>
      <c r="H111" s="9" t="s">
        <v>51</v>
      </c>
      <c r="I111" s="15" t="s">
        <v>64</v>
      </c>
      <c r="J111" s="88"/>
      <c r="K111" s="79"/>
      <c r="L111" s="88"/>
      <c r="M111" s="79"/>
      <c r="N111" s="88"/>
      <c r="O111" s="79"/>
      <c r="P111" s="96"/>
    </row>
    <row r="112" spans="1:16" ht="21" customHeight="1" x14ac:dyDescent="0.25">
      <c r="A112" s="3">
        <f t="shared" si="45"/>
        <v>0</v>
      </c>
      <c r="B112" s="3">
        <f t="shared" si="46"/>
        <v>0</v>
      </c>
      <c r="C112" s="3">
        <f>COUNTIF(N112:O112, "&gt;-1")*IF($F112 = "-", IF($G112 = "-", $H$6, $G$6), $F$6)</f>
        <v>0</v>
      </c>
      <c r="D112" s="362" t="s">
        <v>326</v>
      </c>
      <c r="E112" s="363"/>
      <c r="F112" s="5" t="s">
        <v>12</v>
      </c>
      <c r="G112" s="9" t="s">
        <v>51</v>
      </c>
      <c r="H112" s="9" t="s">
        <v>51</v>
      </c>
      <c r="I112" s="15" t="s">
        <v>64</v>
      </c>
      <c r="J112" s="88"/>
      <c r="K112" s="79"/>
      <c r="L112" s="88"/>
      <c r="M112" s="79"/>
      <c r="N112" s="88"/>
      <c r="O112" s="79"/>
      <c r="P112" s="96"/>
    </row>
    <row r="113" spans="1:16" ht="22.35" customHeight="1" thickBot="1" x14ac:dyDescent="0.3">
      <c r="A113" s="3">
        <f t="shared" si="45"/>
        <v>0</v>
      </c>
      <c r="B113" s="3">
        <f>COUNTIF(L113:M113, "&gt;-1")*IF($F113 = "-", IF($G113 = "-", $H$6, $G$6), $F$6)</f>
        <v>0</v>
      </c>
      <c r="C113" s="3">
        <f>COUNTIF(N113:O113, "&gt;-1")*IF($F113 = "-", IF($G113 = "-", $H$6, $G$6), $F$6)</f>
        <v>0</v>
      </c>
      <c r="D113" s="382" t="s">
        <v>327</v>
      </c>
      <c r="E113" s="383"/>
      <c r="F113" s="18" t="s">
        <v>324</v>
      </c>
      <c r="G113" s="18" t="s">
        <v>328</v>
      </c>
      <c r="H113" s="9" t="s">
        <v>51</v>
      </c>
      <c r="I113" s="49" t="s">
        <v>64</v>
      </c>
      <c r="J113" s="91"/>
      <c r="K113" s="186"/>
      <c r="L113" s="91"/>
      <c r="M113" s="186"/>
      <c r="N113" s="91"/>
      <c r="O113" s="186"/>
      <c r="P113" s="97"/>
    </row>
    <row r="114" spans="1:16" ht="17.100000000000001" customHeight="1" thickTop="1" x14ac:dyDescent="0.25">
      <c r="A114" s="33">
        <f>SUM(A109:A113)</f>
        <v>0</v>
      </c>
      <c r="B114" s="33">
        <f>SUM(B109:B113)</f>
        <v>0</v>
      </c>
      <c r="C114" s="33">
        <f>SUM(C109:C113)</f>
        <v>0</v>
      </c>
      <c r="D114" s="376" t="s">
        <v>239</v>
      </c>
      <c r="E114" s="377"/>
      <c r="F114" s="377"/>
      <c r="G114" s="377"/>
      <c r="H114" s="377"/>
      <c r="I114" s="378"/>
      <c r="J114" s="114">
        <f>IFERROR((SUM(J109:J113)/($A114/2))*100,0)</f>
        <v>0</v>
      </c>
      <c r="K114" s="115">
        <f t="shared" ref="K114" si="49">IFERROR((SUM(K109:K113)/($A114/2))*100,0)</f>
        <v>0</v>
      </c>
      <c r="L114" s="114">
        <f>IFERROR((SUM(L109:L113)/($B114/2))*100,0)</f>
        <v>0</v>
      </c>
      <c r="M114" s="116">
        <f>IFERROR((SUM(M109:M113)/($B114/2))*100,0)</f>
        <v>0</v>
      </c>
      <c r="N114" s="114">
        <f>IFERROR((SUM(N109:N113)/($C114/2))*100,0)</f>
        <v>0</v>
      </c>
      <c r="O114" s="115">
        <f>IFERROR((SUM(O109:O113)/($C114/2))*100,0)</f>
        <v>0</v>
      </c>
      <c r="P114" s="97" t="s">
        <v>102</v>
      </c>
    </row>
    <row r="115" spans="1:16" ht="17.100000000000001" customHeight="1" x14ac:dyDescent="0.25">
      <c r="A115"/>
      <c r="B115" s="2"/>
      <c r="C115" s="2"/>
      <c r="D115" s="370" t="s">
        <v>432</v>
      </c>
      <c r="E115" s="371"/>
      <c r="F115" s="371"/>
      <c r="G115" s="371"/>
      <c r="H115" s="371"/>
      <c r="I115" s="372"/>
      <c r="J115" s="374">
        <f>(J114+K114)/2</f>
        <v>0</v>
      </c>
      <c r="K115" s="375"/>
      <c r="L115" s="374">
        <f>(L114+M114)/2</f>
        <v>0</v>
      </c>
      <c r="M115" s="375"/>
      <c r="N115" s="374">
        <f>(N114+O114)/2</f>
        <v>0</v>
      </c>
      <c r="O115" s="386"/>
      <c r="P115" s="97"/>
    </row>
    <row r="116" spans="1:16" ht="17.100000000000001" customHeight="1" thickBot="1" x14ac:dyDescent="0.3">
      <c r="A116"/>
      <c r="B116" s="2"/>
      <c r="C116" s="2"/>
      <c r="D116" s="360"/>
      <c r="E116" s="361"/>
      <c r="F116" s="361"/>
      <c r="G116" s="361"/>
      <c r="H116" s="361"/>
      <c r="I116" s="373"/>
      <c r="J116" s="341">
        <f>Results!D34</f>
        <v>1</v>
      </c>
      <c r="K116" s="343"/>
      <c r="L116" s="341">
        <f>Results!F34</f>
        <v>1</v>
      </c>
      <c r="M116" s="343"/>
      <c r="N116" s="341">
        <f>Results!H34</f>
        <v>1</v>
      </c>
      <c r="O116" s="343"/>
      <c r="P116" s="100" t="s">
        <v>492</v>
      </c>
    </row>
    <row r="117" spans="1:16" ht="24.95" customHeight="1" thickBot="1" x14ac:dyDescent="0.3">
      <c r="A117"/>
      <c r="B117" s="2"/>
      <c r="C117" s="2"/>
      <c r="D117" s="388" t="s">
        <v>101</v>
      </c>
      <c r="E117" s="389"/>
      <c r="F117" s="389"/>
      <c r="G117" s="389"/>
      <c r="H117" s="389"/>
      <c r="I117" s="389"/>
      <c r="J117" s="392">
        <f>SUMPRODUCT($J$121:$J$126,$K$121:$K$126)/SUM($J$121:$J$126)</f>
        <v>0</v>
      </c>
      <c r="K117" s="393"/>
      <c r="L117" s="392">
        <f>SUMPRODUCT($J$121:$J$126,$L$121:$L$126)/SUM($J$121:$J$126)</f>
        <v>0</v>
      </c>
      <c r="M117" s="393"/>
      <c r="N117" s="392">
        <f>SUMPRODUCT($J$121:$J$126,$N$121:$N$126)/SUM($J$121:$J$126)</f>
        <v>0</v>
      </c>
      <c r="O117" s="393"/>
      <c r="P117" s="267" t="s">
        <v>491</v>
      </c>
    </row>
    <row r="118" spans="1:16" ht="30.75" customHeight="1" thickBot="1" x14ac:dyDescent="0.3">
      <c r="A118"/>
      <c r="B118" s="2"/>
      <c r="C118" s="2"/>
      <c r="D118" s="388" t="str">
        <f>Intersection!D82</f>
        <v>Combined MET Score</v>
      </c>
      <c r="E118" s="389"/>
      <c r="F118" s="389"/>
      <c r="G118" s="389"/>
      <c r="H118" s="389"/>
      <c r="I118" s="389"/>
      <c r="J118" s="390">
        <f>IF(J117&gt;'Scoring (Hide)'!$C$3,'Scoring (Hide)'!$A$3,IF(J117&gt;'Scoring (Hide)'!$C$4,'Scoring (Hide)'!$A$4,IF(J117&gt;'Scoring (Hide)'!$C$5,'Scoring (Hide)'!$A$5,IF(J117&gt;'Scoring (Hide)'!$C$6,'Scoring (Hide)'!$A$6,'Scoring (Hide)'!$A$7))))</f>
        <v>1</v>
      </c>
      <c r="K118" s="391"/>
      <c r="L118" s="390">
        <f>IF(L117&gt;'Scoring (Hide)'!$C$3,'Scoring (Hide)'!$A$3,IF(L117&gt;'Scoring (Hide)'!$C$4,'Scoring (Hide)'!$A$4,IF(L117&gt;'Scoring (Hide)'!$C$5,'Scoring (Hide)'!$A$5,IF(L117&gt;'Scoring (Hide)'!$C$6,'Scoring (Hide)'!$A$6,'Scoring (Hide)'!$A$7))))</f>
        <v>1</v>
      </c>
      <c r="M118" s="391"/>
      <c r="N118" s="390">
        <f>IF(N117&gt;'Scoring (Hide)'!$C$3,'Scoring (Hide)'!$A$3,IF(N117&gt;'Scoring (Hide)'!$C$4,'Scoring (Hide)'!$A$4,IF(N117&gt;'Scoring (Hide)'!$C$5,'Scoring (Hide)'!$A$5,IF(N117&gt;'Scoring (Hide)'!$C$6,'Scoring (Hide)'!$A$6,'Scoring (Hide)'!$A$7))))</f>
        <v>1</v>
      </c>
      <c r="O118" s="391"/>
      <c r="P118" s="268"/>
    </row>
    <row r="119" spans="1:16" ht="14.1" customHeight="1" x14ac:dyDescent="0.25">
      <c r="A119"/>
      <c r="B119" s="2"/>
      <c r="C119" s="2"/>
      <c r="D119"/>
      <c r="E119"/>
      <c r="F119" s="2"/>
      <c r="G119"/>
      <c r="H119"/>
      <c r="I119"/>
      <c r="J119" s="2"/>
      <c r="K119" s="2"/>
      <c r="L119" s="2"/>
      <c r="M119" s="2"/>
      <c r="N119" s="2"/>
      <c r="O119" s="2"/>
      <c r="P119"/>
    </row>
    <row r="120" spans="1:16" hidden="1" x14ac:dyDescent="0.25">
      <c r="A120"/>
      <c r="B120" s="2"/>
      <c r="C120" s="2"/>
      <c r="D120"/>
      <c r="E120"/>
      <c r="F120" s="2"/>
      <c r="G120"/>
      <c r="H120"/>
      <c r="I120"/>
      <c r="J120" s="2" t="s">
        <v>214</v>
      </c>
      <c r="K120" s="2" t="s">
        <v>220</v>
      </c>
      <c r="L120" s="2" t="s">
        <v>221</v>
      </c>
      <c r="M120" s="2"/>
      <c r="N120" s="2" t="s">
        <v>221</v>
      </c>
      <c r="O120" s="2"/>
      <c r="P120"/>
    </row>
    <row r="121" spans="1:16" hidden="1" x14ac:dyDescent="0.25">
      <c r="A121"/>
      <c r="B121" s="2"/>
      <c r="C121" s="2"/>
      <c r="D121"/>
      <c r="E121"/>
      <c r="F121" s="2"/>
      <c r="G121"/>
      <c r="H121"/>
      <c r="I121" t="s">
        <v>215</v>
      </c>
      <c r="J121" s="25">
        <f>'Scoring (Hide)'!K22</f>
        <v>1</v>
      </c>
      <c r="K121" s="25">
        <f>J24</f>
        <v>0</v>
      </c>
      <c r="L121" s="25">
        <f>L24</f>
        <v>0</v>
      </c>
      <c r="M121" s="2"/>
      <c r="N121" s="25">
        <f>N24</f>
        <v>0</v>
      </c>
      <c r="O121" s="2"/>
      <c r="P121"/>
    </row>
    <row r="122" spans="1:16" hidden="1" x14ac:dyDescent="0.25">
      <c r="A122"/>
      <c r="B122" s="2"/>
      <c r="C122" s="2"/>
      <c r="D122"/>
      <c r="E122"/>
      <c r="F122" s="2"/>
      <c r="G122"/>
      <c r="H122"/>
      <c r="I122" t="s">
        <v>217</v>
      </c>
      <c r="J122" s="25">
        <f>'Scoring (Hide)'!K23</f>
        <v>1</v>
      </c>
      <c r="K122" s="25">
        <f>J50</f>
        <v>0</v>
      </c>
      <c r="L122" s="25">
        <f>L50</f>
        <v>0</v>
      </c>
      <c r="M122" s="2"/>
      <c r="N122" s="25">
        <f>N50</f>
        <v>0</v>
      </c>
      <c r="O122" s="2"/>
      <c r="P122"/>
    </row>
    <row r="123" spans="1:16" hidden="1" x14ac:dyDescent="0.25">
      <c r="A123"/>
      <c r="B123" s="2"/>
      <c r="C123" s="2"/>
      <c r="D123"/>
      <c r="E123"/>
      <c r="F123" s="2"/>
      <c r="G123"/>
      <c r="H123"/>
      <c r="I123" t="s">
        <v>218</v>
      </c>
      <c r="J123" s="25">
        <f>'Scoring (Hide)'!K24</f>
        <v>1</v>
      </c>
      <c r="K123" s="25">
        <f>J68</f>
        <v>0</v>
      </c>
      <c r="L123" s="25">
        <f>L68</f>
        <v>0</v>
      </c>
      <c r="M123" s="2"/>
      <c r="N123" s="25">
        <f>N68</f>
        <v>0</v>
      </c>
      <c r="O123" s="2"/>
      <c r="P123"/>
    </row>
    <row r="124" spans="1:16" hidden="1" x14ac:dyDescent="0.25">
      <c r="A124"/>
      <c r="B124" s="2"/>
      <c r="C124" s="2"/>
      <c r="D124"/>
      <c r="E124"/>
      <c r="F124" s="2"/>
      <c r="G124"/>
      <c r="H124"/>
      <c r="I124" t="s">
        <v>219</v>
      </c>
      <c r="J124" s="25">
        <f>'Scoring (Hide)'!K25</f>
        <v>1</v>
      </c>
      <c r="K124" s="25">
        <f>J85</f>
        <v>0</v>
      </c>
      <c r="L124" s="25">
        <f>L85</f>
        <v>0</v>
      </c>
      <c r="M124" s="2"/>
      <c r="N124" s="25">
        <f>N85</f>
        <v>0</v>
      </c>
      <c r="O124" s="2"/>
      <c r="P124"/>
    </row>
    <row r="125" spans="1:16" hidden="1" x14ac:dyDescent="0.25">
      <c r="A125"/>
      <c r="B125" s="2"/>
      <c r="C125" s="2"/>
      <c r="D125"/>
      <c r="E125"/>
      <c r="F125" s="2"/>
      <c r="G125"/>
      <c r="H125"/>
      <c r="I125" t="s">
        <v>209</v>
      </c>
      <c r="J125" s="25">
        <f>'Scoring (Hide)'!K26</f>
        <v>1</v>
      </c>
      <c r="K125" s="25">
        <f>J95</f>
        <v>0</v>
      </c>
      <c r="L125" s="25">
        <f>L95</f>
        <v>0</v>
      </c>
      <c r="M125" s="2"/>
      <c r="N125" s="25">
        <f>N95</f>
        <v>0</v>
      </c>
      <c r="O125" s="2"/>
      <c r="P125"/>
    </row>
    <row r="126" spans="1:16" hidden="1" x14ac:dyDescent="0.25">
      <c r="A126"/>
      <c r="B126" s="2"/>
      <c r="C126" s="2"/>
      <c r="D126"/>
      <c r="E126"/>
      <c r="F126" s="2"/>
      <c r="G126"/>
      <c r="H126"/>
      <c r="I126" t="s">
        <v>204</v>
      </c>
      <c r="J126" s="25">
        <f>'Scoring (Hide)'!K27</f>
        <v>0</v>
      </c>
      <c r="K126" s="25">
        <f>J106</f>
        <v>0</v>
      </c>
      <c r="L126" s="25">
        <f>L106</f>
        <v>0</v>
      </c>
      <c r="M126" s="2"/>
      <c r="N126" s="25">
        <f>N106</f>
        <v>0</v>
      </c>
      <c r="O126" s="2"/>
      <c r="P126"/>
    </row>
    <row r="127" spans="1:16" hidden="1" x14ac:dyDescent="0.25">
      <c r="A127"/>
      <c r="B127" s="2"/>
      <c r="C127" s="2"/>
      <c r="D127"/>
      <c r="E127"/>
      <c r="F127" s="2"/>
      <c r="G127"/>
      <c r="H127"/>
      <c r="I127" t="s">
        <v>222</v>
      </c>
      <c r="J127" s="25">
        <f>SUM(J121:J126)</f>
        <v>5</v>
      </c>
      <c r="K127" s="25">
        <f t="shared" ref="K127:N127" si="50">SUM(K121:K126)</f>
        <v>0</v>
      </c>
      <c r="L127" s="25">
        <f t="shared" si="50"/>
        <v>0</v>
      </c>
      <c r="M127" s="2"/>
      <c r="N127" s="25">
        <f t="shared" si="50"/>
        <v>0</v>
      </c>
      <c r="O127" s="2"/>
      <c r="P127"/>
    </row>
  </sheetData>
  <sheetProtection algorithmName="SHA-512" hashValue="uNQPtzrujbjt+8aQ8sHpfZ9kB5ouoOMDQPKrhjGWMFG88dKXm5IjEKgUoxyMj3aee0WpzmzBp8rH7DRrW/9FxA==" saltValue="1zekkFaXd89OFuLxfIhGLA==" spinCount="100000" sheet="1" objects="1" scenarios="1"/>
  <mergeCells count="206">
    <mergeCell ref="N107:O107"/>
    <mergeCell ref="N95:O95"/>
    <mergeCell ref="N106:O106"/>
    <mergeCell ref="N85:O85"/>
    <mergeCell ref="J106:K106"/>
    <mergeCell ref="J95:K95"/>
    <mergeCell ref="L95:M95"/>
    <mergeCell ref="J69:K69"/>
    <mergeCell ref="M40:M42"/>
    <mergeCell ref="J25:K25"/>
    <mergeCell ref="L25:M25"/>
    <mergeCell ref="M13:M15"/>
    <mergeCell ref="L35:L39"/>
    <mergeCell ref="M35:M39"/>
    <mergeCell ref="J27:J34"/>
    <mergeCell ref="M27:M34"/>
    <mergeCell ref="P97:P98"/>
    <mergeCell ref="N69:O69"/>
    <mergeCell ref="J86:K86"/>
    <mergeCell ref="L86:M86"/>
    <mergeCell ref="N86:O86"/>
    <mergeCell ref="J96:K96"/>
    <mergeCell ref="L96:M96"/>
    <mergeCell ref="N96:O96"/>
    <mergeCell ref="P52:P53"/>
    <mergeCell ref="P10:P15"/>
    <mergeCell ref="N68:O68"/>
    <mergeCell ref="L85:M85"/>
    <mergeCell ref="N13:N15"/>
    <mergeCell ref="O13:O15"/>
    <mergeCell ref="N24:O24"/>
    <mergeCell ref="N27:N34"/>
    <mergeCell ref="N50:O50"/>
    <mergeCell ref="O27:O34"/>
    <mergeCell ref="N35:N39"/>
    <mergeCell ref="O35:O39"/>
    <mergeCell ref="N40:N42"/>
    <mergeCell ref="O40:O42"/>
    <mergeCell ref="N5:O5"/>
    <mergeCell ref="N51:O51"/>
    <mergeCell ref="D43:D44"/>
    <mergeCell ref="L27:L34"/>
    <mergeCell ref="D50:I51"/>
    <mergeCell ref="D45:E45"/>
    <mergeCell ref="D48:E48"/>
    <mergeCell ref="D27:D34"/>
    <mergeCell ref="N7:O7"/>
    <mergeCell ref="J7:K7"/>
    <mergeCell ref="K27:K34"/>
    <mergeCell ref="J35:J39"/>
    <mergeCell ref="K35:K39"/>
    <mergeCell ref="I13:I15"/>
    <mergeCell ref="D47:E47"/>
    <mergeCell ref="H13:H15"/>
    <mergeCell ref="D22:E22"/>
    <mergeCell ref="L51:M51"/>
    <mergeCell ref="J50:K50"/>
    <mergeCell ref="J10:J12"/>
    <mergeCell ref="K40:K42"/>
    <mergeCell ref="L40:L42"/>
    <mergeCell ref="N10:N12"/>
    <mergeCell ref="O10:O12"/>
    <mergeCell ref="A6:C6"/>
    <mergeCell ref="H40:H42"/>
    <mergeCell ref="D81:E81"/>
    <mergeCell ref="D82:E82"/>
    <mergeCell ref="D83:E83"/>
    <mergeCell ref="D80:E80"/>
    <mergeCell ref="B40:B42"/>
    <mergeCell ref="I40:I42"/>
    <mergeCell ref="G40:G42"/>
    <mergeCell ref="D40:E42"/>
    <mergeCell ref="B10:B12"/>
    <mergeCell ref="A10:A12"/>
    <mergeCell ref="A13:A15"/>
    <mergeCell ref="A27:A34"/>
    <mergeCell ref="A35:A39"/>
    <mergeCell ref="C10:C12"/>
    <mergeCell ref="C13:C15"/>
    <mergeCell ref="C27:C34"/>
    <mergeCell ref="C35:C39"/>
    <mergeCell ref="A40:A42"/>
    <mergeCell ref="B35:B39"/>
    <mergeCell ref="D49:I49"/>
    <mergeCell ref="D53:E53"/>
    <mergeCell ref="B13:B15"/>
    <mergeCell ref="D76:E76"/>
    <mergeCell ref="D79:E79"/>
    <mergeCell ref="D98:E98"/>
    <mergeCell ref="D106:I107"/>
    <mergeCell ref="D104:E104"/>
    <mergeCell ref="L69:M69"/>
    <mergeCell ref="J68:K68"/>
    <mergeCell ref="L106:M106"/>
    <mergeCell ref="J85:K85"/>
    <mergeCell ref="D72:E72"/>
    <mergeCell ref="D71:E71"/>
    <mergeCell ref="L68:M68"/>
    <mergeCell ref="J107:K107"/>
    <mergeCell ref="L107:M107"/>
    <mergeCell ref="D77:E77"/>
    <mergeCell ref="D1:I1"/>
    <mergeCell ref="I10:I12"/>
    <mergeCell ref="P40:P42"/>
    <mergeCell ref="P35:P39"/>
    <mergeCell ref="L13:L15"/>
    <mergeCell ref="D10:D12"/>
    <mergeCell ref="D9:E9"/>
    <mergeCell ref="L10:L12"/>
    <mergeCell ref="M10:M12"/>
    <mergeCell ref="D21:E21"/>
    <mergeCell ref="D16:D18"/>
    <mergeCell ref="D20:E20"/>
    <mergeCell ref="D19:E19"/>
    <mergeCell ref="K10:K12"/>
    <mergeCell ref="J13:J15"/>
    <mergeCell ref="K13:K15"/>
    <mergeCell ref="J1:O3"/>
    <mergeCell ref="D13:D15"/>
    <mergeCell ref="D6:E6"/>
    <mergeCell ref="J40:J42"/>
    <mergeCell ref="P1:P8"/>
    <mergeCell ref="N25:O25"/>
    <mergeCell ref="J24:K24"/>
    <mergeCell ref="L24:M24"/>
    <mergeCell ref="D110:E110"/>
    <mergeCell ref="D105:I105"/>
    <mergeCell ref="D23:I23"/>
    <mergeCell ref="B27:B34"/>
    <mergeCell ref="D35:D39"/>
    <mergeCell ref="D102:E102"/>
    <mergeCell ref="D88:E88"/>
    <mergeCell ref="D64:E64"/>
    <mergeCell ref="D100:E100"/>
    <mergeCell ref="D89:E89"/>
    <mergeCell ref="D90:D91"/>
    <mergeCell ref="D92:D93"/>
    <mergeCell ref="D59:E59"/>
    <mergeCell ref="C40:C42"/>
    <mergeCell ref="D46:E46"/>
    <mergeCell ref="D62:E62"/>
    <mergeCell ref="D65:E65"/>
    <mergeCell ref="D75:E75"/>
    <mergeCell ref="D73:E73"/>
    <mergeCell ref="D74:E74"/>
    <mergeCell ref="D78:E78"/>
    <mergeCell ref="D24:I25"/>
    <mergeCell ref="D95:I96"/>
    <mergeCell ref="D60:E60"/>
    <mergeCell ref="P117:P118"/>
    <mergeCell ref="D118:I118"/>
    <mergeCell ref="J118:K118"/>
    <mergeCell ref="L118:M118"/>
    <mergeCell ref="J117:K117"/>
    <mergeCell ref="L117:M117"/>
    <mergeCell ref="D117:I117"/>
    <mergeCell ref="N117:O117"/>
    <mergeCell ref="N118:O118"/>
    <mergeCell ref="D111:E111"/>
    <mergeCell ref="D112:E112"/>
    <mergeCell ref="D113:E113"/>
    <mergeCell ref="D114:I114"/>
    <mergeCell ref="J115:K115"/>
    <mergeCell ref="L115:M115"/>
    <mergeCell ref="P80:P81"/>
    <mergeCell ref="P90:P91"/>
    <mergeCell ref="P92:P93"/>
    <mergeCell ref="N115:O115"/>
    <mergeCell ref="D99:E99"/>
    <mergeCell ref="D103:E103"/>
    <mergeCell ref="D87:O87"/>
    <mergeCell ref="D97:O97"/>
    <mergeCell ref="D101:E101"/>
    <mergeCell ref="D84:I84"/>
    <mergeCell ref="D85:I86"/>
    <mergeCell ref="D94:I94"/>
    <mergeCell ref="D115:I116"/>
    <mergeCell ref="J116:K116"/>
    <mergeCell ref="L116:M116"/>
    <mergeCell ref="N116:O116"/>
    <mergeCell ref="D108:O108"/>
    <mergeCell ref="D109:E109"/>
    <mergeCell ref="F2:G2"/>
    <mergeCell ref="F3:G3"/>
    <mergeCell ref="F4:G4"/>
    <mergeCell ref="F5:G5"/>
    <mergeCell ref="H2:H3"/>
    <mergeCell ref="D8:O8"/>
    <mergeCell ref="D26:O26"/>
    <mergeCell ref="D52:O52"/>
    <mergeCell ref="D70:O70"/>
    <mergeCell ref="D68:I69"/>
    <mergeCell ref="D63:E63"/>
    <mergeCell ref="L50:M50"/>
    <mergeCell ref="J51:K51"/>
    <mergeCell ref="D58:E58"/>
    <mergeCell ref="D55:E55"/>
    <mergeCell ref="D56:E56"/>
    <mergeCell ref="D57:E57"/>
    <mergeCell ref="D54:E54"/>
    <mergeCell ref="D61:E61"/>
    <mergeCell ref="D66:E66"/>
    <mergeCell ref="D67:I67"/>
    <mergeCell ref="L7:M7"/>
    <mergeCell ref="J5:K5"/>
    <mergeCell ref="L5:M5"/>
  </mergeCells>
  <conditionalFormatting sqref="J107:O107 J25:O25 J51:O51 J69:O69 J86:O86 J96:O96 J116:O116 J118:O118">
    <cfRule type="cellIs" dxfId="9" priority="8" operator="equal">
      <formula>1</formula>
    </cfRule>
    <cfRule type="cellIs" dxfId="8" priority="9" operator="equal">
      <formula>2</formula>
    </cfRule>
    <cfRule type="cellIs" dxfId="7" priority="11" operator="equal">
      <formula>3</formula>
    </cfRule>
    <cfRule type="cellIs" dxfId="6" priority="12" operator="equal">
      <formula>4</formula>
    </cfRule>
    <cfRule type="cellIs" dxfId="5" priority="13" operator="equal">
      <formula>5</formula>
    </cfRule>
  </conditionalFormatting>
  <hyperlinks>
    <hyperlink ref="P10:P12" r:id="rId1" location="StandardsandManuals-DesignandEngineeringManual" display="DDOT Design and Engineering Manual 2023" xr:uid="{551D7FF2-0CF6-4CBA-8229-1B7EC938C825}"/>
    <hyperlink ref="P28" r:id="rId2" xr:uid="{54557CBA-A48D-40AD-88F5-9B45BCD28996}"/>
    <hyperlink ref="P45" r:id="rId3" xr:uid="{0F2AC861-F9D9-4ACC-82A8-A22E35E7C358}"/>
    <hyperlink ref="P48" r:id="rId4" xr:uid="{C5094313-F5D8-466F-9DA8-A1462F56528C}"/>
    <hyperlink ref="P52:P53" r:id="rId5" display="Refer to Bus Priority Toolbox" xr:uid="{17BEE9EB-1195-4022-95AC-B1F0348FFDA2}"/>
    <hyperlink ref="P60" r:id="rId6" location="page=29" xr:uid="{13765C89-E507-4BE8-9183-C7EF2A68C4F2}"/>
    <hyperlink ref="P63" r:id="rId7" xr:uid="{E9951A3C-0E5B-470A-B9CB-8A46D11FEF95}"/>
  </hyperlinks>
  <pageMargins left="0.7" right="0.7" top="0.75" bottom="0.75" header="0.3" footer="0.3"/>
  <pageSetup scale="50" fitToHeight="0" orientation="landscape" r:id="rId8"/>
  <headerFooter>
    <oddHeader>&amp;C&amp;G</oddHeader>
    <oddFooter>&amp;LTypical Section Scoring&amp;CDraft &amp;D&amp;R&amp;P of &amp;N</oddFooter>
  </headerFooter>
  <rowBreaks count="5" manualBreakCount="5">
    <brk id="25" min="3" max="15" man="1"/>
    <brk id="39" min="3" max="15" man="1"/>
    <brk id="51" min="3" max="15" man="1"/>
    <brk id="69" min="3" max="15" man="1"/>
    <brk id="96" min="3" max="15" man="1"/>
  </rowBreaks>
  <legacyDrawingHF r:id="rId9"/>
  <extLst>
    <ext xmlns:x14="http://schemas.microsoft.com/office/spreadsheetml/2009/9/main" uri="{78C0D931-6437-407d-A8EE-F0AAD7539E65}">
      <x14:conditionalFormattings>
        <x14:conditionalFormatting xmlns:xm="http://schemas.microsoft.com/office/excel/2006/main">
          <x14:cfRule type="expression" priority="1" id="{29F0E1FB-080E-4675-80A4-D066EB8B7DE7}">
            <xm:f>'Project Information'!$C$21="no"</xm:f>
            <x14:dxf>
              <fill>
                <patternFill>
                  <bgColor theme="0" tint="-0.14996795556505021"/>
                </patternFill>
              </fill>
            </x14:dxf>
          </x14:cfRule>
          <xm:sqref>J105:O107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A951A628-D30B-4582-8FE9-BA4CA192CFC8}">
          <x14:formula1>
            <xm:f>'Pull Downs (Hide)'!$C$12:$E$12</xm:f>
          </x14:formula1>
          <xm:sqref>J9:O9 J18:O18 J20:O20 J110:O112 J61:O61 J66:O66 J71:O71 J73:O75 J79:O79 J53:O54</xm:sqref>
        </x14:dataValidation>
        <x14:dataValidation type="list" allowBlank="1" showInputMessage="1" showErrorMessage="1" xr:uid="{99559C5B-36A1-482E-8DBE-FC1E914BE4F2}">
          <x14:formula1>
            <xm:f>'Pull Downs (Hide)'!$C$8:$G$8</xm:f>
          </x14:formula1>
          <xm:sqref>J21:O21 J101:O101 J82:O82 L72:O72 J64:O65 J19:O19 J44:O44 J47:O48 J10:O15 J27:O40 L88:O93 J88:K89 L55:O60 J55:K58 J60:K60</xm:sqref>
        </x14:dataValidation>
        <x14:dataValidation type="list" allowBlank="1" showInputMessage="1" showErrorMessage="1" xr:uid="{2166DE61-9EE6-4EF9-89C5-433F31C21144}">
          <x14:formula1>
            <xm:f>'Pull Downs (Hide)'!$C$14:$F$14</xm:f>
          </x14:formula1>
          <xm:sqref>J76:O78 J43:O43 J46:O46 J113:O113 J83:O83 J98:O100 J102:O104 J109:O109 K63:O63</xm:sqref>
        </x14:dataValidation>
        <x14:dataValidation type="list" allowBlank="1" showInputMessage="1" showErrorMessage="1" xr:uid="{97FA4534-33AA-4B87-9558-43B5CE111F0B}">
          <x14:formula1>
            <xm:f>'Pull Downs (Hide)'!$C$11:$F$11</xm:f>
          </x14:formula1>
          <xm:sqref>J16:O17 J22:O22 J45:O45 L80:O81</xm:sqref>
        </x14:dataValidation>
        <x14:dataValidation type="list" allowBlank="1" showInputMessage="1" showErrorMessage="1" xr:uid="{1E46D4EF-A75F-40EB-B3DF-75A76462187E}">
          <x14:formula1>
            <xm:f>'Pull Downs (Hide)'!$C$8</xm:f>
          </x14:formula1>
          <xm:sqref>J63</xm:sqref>
        </x14:dataValidation>
        <x14:dataValidation type="list" allowBlank="1" showInputMessage="1" showErrorMessage="1" xr:uid="{35C7240F-9F0D-490F-BBDA-D04FE247A9E8}">
          <x14:formula1>
            <xm:f>'Pull Downs (Hide)'!$C$13:$E$13</xm:f>
          </x14:formula1>
          <xm:sqref>J62:O62</xm:sqref>
        </x14:dataValidation>
        <x14:dataValidation type="list" allowBlank="1" showInputMessage="1" showErrorMessage="1" xr:uid="{89B2FB6B-65DA-4850-BF56-36596180EB18}">
          <x14:formula1>
            <xm:f>'Pull Downs (Hide)'!$D$15</xm:f>
          </x14:formula1>
          <xm:sqref>J59:K59 J72:K72 J80:K81</xm:sqref>
        </x14:dataValidation>
        <x14:dataValidation type="list" allowBlank="1" showInputMessage="1" showErrorMessage="1" xr:uid="{2602E9AC-A733-4E8A-8607-073F6D8E4A89}">
          <x14:formula1>
            <xm:f>'Pull Downs (Hide)'!$D$16</xm:f>
          </x14:formula1>
          <xm:sqref>J90:K91</xm:sqref>
        </x14:dataValidation>
        <x14:dataValidation type="list" allowBlank="1" showInputMessage="1" showErrorMessage="1" xr:uid="{340E764C-820F-4D27-8C7E-BAF72F6F2896}">
          <x14:formula1>
            <xm:f>'Pull Downs (Hide)'!$D$17</xm:f>
          </x14:formula1>
          <xm:sqref>J92:K93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D63A-582E-471F-A197-075928E7A0AC}">
  <sheetPr>
    <pageSetUpPr fitToPage="1"/>
  </sheetPr>
  <dimension ref="A1:R36"/>
  <sheetViews>
    <sheetView workbookViewId="0">
      <selection activeCell="G19" sqref="G19"/>
    </sheetView>
  </sheetViews>
  <sheetFormatPr defaultColWidth="9.140625" defaultRowHeight="15" x14ac:dyDescent="0.25"/>
  <cols>
    <col min="1" max="1" width="34.85546875" style="35" customWidth="1"/>
    <col min="2" max="2" width="8.5703125" style="35" customWidth="1"/>
    <col min="3" max="10" width="8.5703125" style="36" customWidth="1"/>
    <col min="11" max="11" width="11.42578125" style="35" customWidth="1"/>
    <col min="12" max="16384" width="9.140625" style="35"/>
  </cols>
  <sheetData>
    <row r="1" spans="1:18" ht="21" x14ac:dyDescent="0.35">
      <c r="A1" s="466" t="s">
        <v>362</v>
      </c>
      <c r="B1" s="466"/>
      <c r="C1" s="467"/>
      <c r="D1" s="467"/>
      <c r="E1" s="467"/>
      <c r="F1" s="467"/>
      <c r="G1" s="467"/>
      <c r="H1" s="467"/>
      <c r="I1" s="467"/>
      <c r="J1" s="467"/>
      <c r="K1" s="467"/>
      <c r="L1" s="467"/>
      <c r="M1" s="467"/>
      <c r="N1" s="467"/>
      <c r="O1" s="467"/>
      <c r="P1" s="467"/>
      <c r="Q1" s="467"/>
      <c r="R1" s="467"/>
    </row>
    <row r="2" spans="1:18" x14ac:dyDescent="0.25">
      <c r="A2" s="169"/>
      <c r="B2" s="169"/>
      <c r="C2" s="163"/>
      <c r="D2" s="163"/>
      <c r="E2" s="163"/>
      <c r="F2" s="154"/>
      <c r="G2" s="154" t="s">
        <v>150</v>
      </c>
      <c r="H2" s="263" t="str">
        <f>'Project Information'!C2</f>
        <v>Insert project name here</v>
      </c>
      <c r="I2" s="263"/>
      <c r="J2" s="263"/>
      <c r="K2" s="169"/>
      <c r="L2" s="169"/>
      <c r="M2" s="169"/>
      <c r="N2" s="169"/>
      <c r="O2" s="169"/>
      <c r="P2" s="169"/>
      <c r="Q2" s="169"/>
      <c r="R2" s="169"/>
    </row>
    <row r="3" spans="1:18" x14ac:dyDescent="0.25">
      <c r="A3" s="169"/>
      <c r="B3" s="169"/>
      <c r="C3" s="163"/>
      <c r="D3" s="163"/>
      <c r="E3" s="163"/>
      <c r="F3" s="154"/>
      <c r="G3" s="154" t="s">
        <v>155</v>
      </c>
      <c r="H3" s="479" t="str">
        <f>'Project Information'!C3</f>
        <v>Insert project date here</v>
      </c>
      <c r="I3" s="479"/>
      <c r="J3" s="479"/>
      <c r="K3" s="169"/>
      <c r="L3" s="169"/>
      <c r="M3" s="169"/>
      <c r="N3" s="169"/>
      <c r="O3" s="169"/>
      <c r="P3" s="169"/>
      <c r="Q3" s="169"/>
      <c r="R3" s="169"/>
    </row>
    <row r="4" spans="1:18" customFormat="1" ht="15.75" thickBot="1" x14ac:dyDescent="0.3">
      <c r="C4" s="2"/>
      <c r="D4" s="2"/>
      <c r="E4" s="2"/>
      <c r="F4" s="2"/>
      <c r="G4" s="2"/>
      <c r="H4" s="2"/>
      <c r="I4" s="2"/>
      <c r="J4" s="2"/>
    </row>
    <row r="5" spans="1:18" s="34" customFormat="1" ht="24.95" customHeight="1" x14ac:dyDescent="0.25">
      <c r="A5" s="454" t="s">
        <v>249</v>
      </c>
      <c r="B5" s="110"/>
      <c r="C5" s="470" t="str">
        <f>"Intersection Score: "&amp;'Project Information'!C8</f>
        <v>Intersection Score: Insert two or more street names here</v>
      </c>
      <c r="D5" s="471"/>
      <c r="E5" s="471"/>
      <c r="F5" s="471"/>
      <c r="G5" s="471"/>
      <c r="H5" s="472"/>
      <c r="I5" s="117"/>
      <c r="J5" s="117"/>
      <c r="K5" s="117"/>
      <c r="L5" s="117"/>
      <c r="M5" s="117"/>
      <c r="N5" s="117"/>
      <c r="O5" s="117"/>
      <c r="P5" s="117"/>
      <c r="Q5" s="117"/>
      <c r="R5" s="117"/>
    </row>
    <row r="6" spans="1:18" s="34" customFormat="1" ht="30" customHeight="1" x14ac:dyDescent="0.25">
      <c r="A6" s="455"/>
      <c r="B6" s="180" t="s">
        <v>214</v>
      </c>
      <c r="C6" s="475" t="str">
        <f>Intersection!J6</f>
        <v>Existing (No Build)</v>
      </c>
      <c r="D6" s="476"/>
      <c r="E6" s="468" t="str">
        <f>Intersection!P6</f>
        <v>Proposed - Alternative 1</v>
      </c>
      <c r="F6" s="478"/>
      <c r="G6" s="468" t="str">
        <f>Intersection!V6</f>
        <v>Proposed - Alternative 2</v>
      </c>
      <c r="H6" s="469"/>
      <c r="I6" s="117"/>
      <c r="J6" s="117"/>
      <c r="K6" s="117"/>
      <c r="L6" s="117"/>
      <c r="M6" s="117"/>
      <c r="N6" s="117"/>
      <c r="O6" s="117"/>
      <c r="P6" s="117"/>
      <c r="Q6" s="117"/>
      <c r="R6" s="117"/>
    </row>
    <row r="7" spans="1:18" s="34" customFormat="1" ht="24.95" customHeight="1" x14ac:dyDescent="0.25">
      <c r="A7" s="456"/>
      <c r="B7" s="180"/>
      <c r="C7" s="111" t="s">
        <v>100</v>
      </c>
      <c r="D7" s="112" t="s">
        <v>433</v>
      </c>
      <c r="E7" s="111" t="s">
        <v>100</v>
      </c>
      <c r="F7" s="112" t="s">
        <v>433</v>
      </c>
      <c r="G7" s="111" t="s">
        <v>100</v>
      </c>
      <c r="H7" s="181" t="s">
        <v>433</v>
      </c>
      <c r="I7" s="117"/>
      <c r="J7" s="117"/>
      <c r="K7" s="117"/>
      <c r="L7" s="117"/>
      <c r="M7" s="117"/>
      <c r="N7" s="117"/>
      <c r="O7" s="117"/>
      <c r="P7" s="117"/>
      <c r="Q7" s="117"/>
      <c r="R7" s="117"/>
    </row>
    <row r="8" spans="1:18" s="34" customFormat="1" ht="20.100000000000001" customHeight="1" x14ac:dyDescent="0.25">
      <c r="A8" s="125" t="s">
        <v>357</v>
      </c>
      <c r="B8" s="126">
        <f>'Scoring (Hide)'!K22</f>
        <v>1</v>
      </c>
      <c r="C8" s="123">
        <f>Intersection!$J$24</f>
        <v>0</v>
      </c>
      <c r="D8" s="68">
        <f>IF(C8&gt;'Scoring (Hide)'!$C$3,'Scoring (Hide)'!$A$3,IF(C8&gt;'Scoring (Hide)'!$C$4,'Scoring (Hide)'!$A$4,IF(C8&gt;'Scoring (Hide)'!$C$5,'Scoring (Hide)'!$A$5,IF(C8&gt;'Scoring (Hide)'!$C$6,'Scoring (Hide)'!$A$6,'Scoring (Hide)'!$A$7))))</f>
        <v>1</v>
      </c>
      <c r="E8" s="123">
        <f>Intersection!$P$24</f>
        <v>0</v>
      </c>
      <c r="F8" s="68">
        <f>IF(E8&gt;'Scoring (Hide)'!$C$3,'Scoring (Hide)'!$A$3,IF(E8&gt;'Scoring (Hide)'!$C$4,'Scoring (Hide)'!$A$4,IF(E8&gt;'Scoring (Hide)'!$C$5,'Scoring (Hide)'!$A$5,IF(E8&gt;'Scoring (Hide)'!$C$6,'Scoring (Hide)'!$A$6,'Scoring (Hide)'!$A$7))))</f>
        <v>1</v>
      </c>
      <c r="G8" s="123">
        <f>Intersection!$V$24</f>
        <v>0</v>
      </c>
      <c r="H8" s="69">
        <f>IF(G8&gt;'Scoring (Hide)'!$C$3,'Scoring (Hide)'!$A$3,IF(G8&gt;'Scoring (Hide)'!$C$4,'Scoring (Hide)'!$A$4,IF(G8&gt;'Scoring (Hide)'!$C$5,'Scoring (Hide)'!$A$5,IF(G8&gt;'Scoring (Hide)'!$C$6,'Scoring (Hide)'!$A$6,'Scoring (Hide)'!$A$7))))</f>
        <v>1</v>
      </c>
      <c r="I8" s="117"/>
      <c r="J8" s="117"/>
      <c r="K8" s="117"/>
      <c r="L8" s="117"/>
      <c r="M8" s="117"/>
      <c r="N8" s="117"/>
      <c r="O8" s="117"/>
      <c r="P8" s="117"/>
      <c r="Q8" s="117"/>
      <c r="R8" s="117"/>
    </row>
    <row r="9" spans="1:18" s="34" customFormat="1" ht="20.100000000000001" customHeight="1" x14ac:dyDescent="0.25">
      <c r="A9" s="127" t="s">
        <v>356</v>
      </c>
      <c r="B9" s="128">
        <f>'Scoring (Hide)'!K23</f>
        <v>1</v>
      </c>
      <c r="C9" s="124">
        <f>Intersection!$J$36</f>
        <v>0</v>
      </c>
      <c r="D9" s="70">
        <f>IF(C9&gt;'Scoring (Hide)'!$C$3,'Scoring (Hide)'!$A$3,IF(C9&gt;'Scoring (Hide)'!$C$4,'Scoring (Hide)'!$A$4,IF(C9&gt;'Scoring (Hide)'!$C$5,'Scoring (Hide)'!$A$5,IF(C9&gt;'Scoring (Hide)'!$C$6,'Scoring (Hide)'!$A$6,'Scoring (Hide)'!$A$7))))</f>
        <v>1</v>
      </c>
      <c r="E9" s="124">
        <f>Intersection!$P$36</f>
        <v>0</v>
      </c>
      <c r="F9" s="70">
        <f>IF(E9&gt;'Scoring (Hide)'!$C$3,'Scoring (Hide)'!$A$3,IF(E9&gt;'Scoring (Hide)'!$C$4,'Scoring (Hide)'!$A$4,IF(E9&gt;'Scoring (Hide)'!$C$5,'Scoring (Hide)'!$A$5,IF(E9&gt;'Scoring (Hide)'!$C$6,'Scoring (Hide)'!$A$6,'Scoring (Hide)'!$A$7))))</f>
        <v>1</v>
      </c>
      <c r="G9" s="124">
        <f>Intersection!$V$36</f>
        <v>0</v>
      </c>
      <c r="H9" s="71">
        <f>IF(G9&gt;'Scoring (Hide)'!$C$3,'Scoring (Hide)'!$A$3,IF(G9&gt;'Scoring (Hide)'!$C$4,'Scoring (Hide)'!$A$4,IF(G9&gt;'Scoring (Hide)'!$C$5,'Scoring (Hide)'!$A$5,IF(G9&gt;'Scoring (Hide)'!$C$6,'Scoring (Hide)'!$A$6,'Scoring (Hide)'!$A$7))))</f>
        <v>1</v>
      </c>
      <c r="I9" s="117"/>
      <c r="J9" s="117"/>
      <c r="K9" s="117"/>
      <c r="L9" s="117"/>
      <c r="M9" s="117"/>
      <c r="N9" s="117"/>
      <c r="O9" s="117"/>
      <c r="P9" s="117"/>
      <c r="Q9" s="117"/>
      <c r="R9" s="117"/>
    </row>
    <row r="10" spans="1:18" s="34" customFormat="1" ht="20.100000000000001" customHeight="1" x14ac:dyDescent="0.25">
      <c r="A10" s="127" t="s">
        <v>218</v>
      </c>
      <c r="B10" s="128">
        <f>'Scoring (Hide)'!K24</f>
        <v>1</v>
      </c>
      <c r="C10" s="124">
        <f>Intersection!$J$48</f>
        <v>0</v>
      </c>
      <c r="D10" s="70">
        <f>IF(C10&gt;'Scoring (Hide)'!$C$3,'Scoring (Hide)'!$A$3,IF(C10&gt;'Scoring (Hide)'!$C$4,'Scoring (Hide)'!$A$4,IF(C10&gt;'Scoring (Hide)'!$C$5,'Scoring (Hide)'!$A$5,IF(C10&gt;'Scoring (Hide)'!$C$6,'Scoring (Hide)'!$A$6,'Scoring (Hide)'!$A$7))))</f>
        <v>1</v>
      </c>
      <c r="E10" s="124">
        <f>Intersection!$P$48</f>
        <v>0</v>
      </c>
      <c r="F10" s="70">
        <f>IF(E10&gt;'Scoring (Hide)'!$C$3,'Scoring (Hide)'!$A$3,IF(E10&gt;'Scoring (Hide)'!$C$4,'Scoring (Hide)'!$A$4,IF(E10&gt;'Scoring (Hide)'!$C$5,'Scoring (Hide)'!$A$5,IF(E10&gt;'Scoring (Hide)'!$C$6,'Scoring (Hide)'!$A$6,'Scoring (Hide)'!$A$7))))</f>
        <v>1</v>
      </c>
      <c r="G10" s="124">
        <f>Intersection!$V$48</f>
        <v>0</v>
      </c>
      <c r="H10" s="71">
        <f>IF(G10&gt;'Scoring (Hide)'!$C$3,'Scoring (Hide)'!$A$3,IF(G10&gt;'Scoring (Hide)'!$C$4,'Scoring (Hide)'!$A$4,IF(G10&gt;'Scoring (Hide)'!$C$5,'Scoring (Hide)'!$A$5,IF(G10&gt;'Scoring (Hide)'!$C$6,'Scoring (Hide)'!$A$6,'Scoring (Hide)'!$A$7))))</f>
        <v>1</v>
      </c>
      <c r="I10" s="117"/>
      <c r="J10" s="117"/>
      <c r="K10" s="117"/>
      <c r="L10" s="117"/>
      <c r="M10" s="117"/>
      <c r="N10" s="117"/>
      <c r="O10" s="117"/>
      <c r="P10" s="117"/>
      <c r="Q10" s="117"/>
      <c r="R10" s="117"/>
    </row>
    <row r="11" spans="1:18" s="34" customFormat="1" ht="20.100000000000001" customHeight="1" x14ac:dyDescent="0.25">
      <c r="A11" s="127" t="s">
        <v>355</v>
      </c>
      <c r="B11" s="128">
        <f>'Scoring (Hide)'!K25</f>
        <v>1</v>
      </c>
      <c r="C11" s="124">
        <f>Intersection!$J$60</f>
        <v>0</v>
      </c>
      <c r="D11" s="70">
        <f>IF(C11&gt;'Scoring (Hide)'!$C$3,'Scoring (Hide)'!$A$3,IF(C11&gt;'Scoring (Hide)'!$C$4,'Scoring (Hide)'!$A$4,IF(C11&gt;'Scoring (Hide)'!$C$5,'Scoring (Hide)'!$A$5,IF(C11&gt;'Scoring (Hide)'!$C$6,'Scoring (Hide)'!$A$6,'Scoring (Hide)'!$A$7))))</f>
        <v>1</v>
      </c>
      <c r="E11" s="124">
        <f>Intersection!$P$60</f>
        <v>0</v>
      </c>
      <c r="F11" s="70">
        <f>IF(E11&gt;'Scoring (Hide)'!$C$3,'Scoring (Hide)'!$A$3,IF(E11&gt;'Scoring (Hide)'!$C$4,'Scoring (Hide)'!$A$4,IF(E11&gt;'Scoring (Hide)'!$C$5,'Scoring (Hide)'!$A$5,IF(E11&gt;'Scoring (Hide)'!$C$6,'Scoring (Hide)'!$A$6,'Scoring (Hide)'!$A$7))))</f>
        <v>1</v>
      </c>
      <c r="G11" s="124">
        <f>Intersection!$V$60</f>
        <v>0</v>
      </c>
      <c r="H11" s="71">
        <f>IF(G11&gt;'Scoring (Hide)'!$C$3,'Scoring (Hide)'!$A$3,IF(G11&gt;'Scoring (Hide)'!$C$4,'Scoring (Hide)'!$A$4,IF(G11&gt;'Scoring (Hide)'!$C$5,'Scoring (Hide)'!$A$5,IF(G11&gt;'Scoring (Hide)'!$C$6,'Scoring (Hide)'!$A$6,'Scoring (Hide)'!$A$7))))</f>
        <v>1</v>
      </c>
      <c r="I11" s="117"/>
      <c r="J11" s="117"/>
      <c r="K11" s="117"/>
      <c r="L11" s="117"/>
      <c r="M11" s="117"/>
      <c r="N11" s="117"/>
      <c r="O11" s="117"/>
      <c r="P11" s="117"/>
      <c r="Q11" s="117"/>
      <c r="R11" s="117"/>
    </row>
    <row r="12" spans="1:18" s="34" customFormat="1" ht="20.100000000000001" customHeight="1" x14ac:dyDescent="0.25">
      <c r="A12" s="127" t="s">
        <v>253</v>
      </c>
      <c r="B12" s="129">
        <f>'Scoring (Hide)'!K26</f>
        <v>1</v>
      </c>
      <c r="C12" s="124">
        <f>Intersection!$J$70</f>
        <v>0</v>
      </c>
      <c r="D12" s="70">
        <f>IF(C12&gt;'Scoring (Hide)'!$C$3,'Scoring (Hide)'!$A$3,IF(C12&gt;'Scoring (Hide)'!$C$4,'Scoring (Hide)'!$A$4,IF(C12&gt;'Scoring (Hide)'!$C$5,'Scoring (Hide)'!$A$5,IF(C12&gt;'Scoring (Hide)'!$C$6,'Scoring (Hide)'!$A$6,'Scoring (Hide)'!$A$7))))</f>
        <v>1</v>
      </c>
      <c r="E12" s="124">
        <f>Intersection!$P$70</f>
        <v>0</v>
      </c>
      <c r="F12" s="70">
        <f>IF(E12&gt;'Scoring (Hide)'!$C$3,'Scoring (Hide)'!$A$3,IF(E12&gt;'Scoring (Hide)'!$C$4,'Scoring (Hide)'!$A$4,IF(E12&gt;'Scoring (Hide)'!$C$5,'Scoring (Hide)'!$A$5,IF(E12&gt;'Scoring (Hide)'!$C$6,'Scoring (Hide)'!$A$6,'Scoring (Hide)'!$A$7))))</f>
        <v>1</v>
      </c>
      <c r="G12" s="124">
        <f>Intersection!$V$70</f>
        <v>0</v>
      </c>
      <c r="H12" s="71">
        <f>IF(G12&gt;'Scoring (Hide)'!$C$3,'Scoring (Hide)'!$A$3,IF(G12&gt;'Scoring (Hide)'!$C$4,'Scoring (Hide)'!$A$4,IF(G12&gt;'Scoring (Hide)'!$C$5,'Scoring (Hide)'!$A$5,IF(G12&gt;'Scoring (Hide)'!$C$6,'Scoring (Hide)'!$A$6,'Scoring (Hide)'!$A$7))))</f>
        <v>1</v>
      </c>
      <c r="I12" s="117"/>
      <c r="J12" s="117"/>
      <c r="K12" s="117"/>
      <c r="L12" s="117"/>
      <c r="M12" s="117"/>
      <c r="N12" s="117"/>
      <c r="O12" s="117"/>
      <c r="P12" s="117"/>
      <c r="Q12" s="117"/>
      <c r="R12" s="117"/>
    </row>
    <row r="13" spans="1:18" s="34" customFormat="1" ht="33" customHeight="1" thickBot="1" x14ac:dyDescent="0.3">
      <c r="A13" s="131" t="s">
        <v>439</v>
      </c>
      <c r="B13" s="142"/>
      <c r="C13" s="133">
        <f>Intersection!$J$81</f>
        <v>0</v>
      </c>
      <c r="D13" s="75">
        <f>IF(C13&gt;'Scoring (Hide)'!$C$3,'Scoring (Hide)'!$A$3,IF(C13&gt;'Scoring (Hide)'!$C$4,'Scoring (Hide)'!$A$4,IF(C13&gt;'Scoring (Hide)'!$C$5,'Scoring (Hide)'!$A$5,IF(C13&gt;'Scoring (Hide)'!$C$6,'Scoring (Hide)'!$A$6,'Scoring (Hide)'!$A$7))))</f>
        <v>1</v>
      </c>
      <c r="E13" s="133">
        <f>Intersection!$P$81</f>
        <v>0</v>
      </c>
      <c r="F13" s="75">
        <f>IF(E13&gt;'Scoring (Hide)'!$C$3,'Scoring (Hide)'!$A$3,IF(E13&gt;'Scoring (Hide)'!$C$4,'Scoring (Hide)'!$A$4,IF(E13&gt;'Scoring (Hide)'!$C$5,'Scoring (Hide)'!$A$5,IF(E13&gt;'Scoring (Hide)'!$C$6,'Scoring (Hide)'!$A$6,'Scoring (Hide)'!$A$7))))</f>
        <v>1</v>
      </c>
      <c r="G13" s="133">
        <f>Intersection!$V$81</f>
        <v>0</v>
      </c>
      <c r="H13" s="76">
        <f>IF(G13&gt;'Scoring (Hide)'!$C$3,'Scoring (Hide)'!$A$3,IF(G13&gt;'Scoring (Hide)'!$C$4,'Scoring (Hide)'!$A$4,IF(G13&gt;'Scoring (Hide)'!$C$5,'Scoring (Hide)'!$A$5,IF(G13&gt;'Scoring (Hide)'!$C$6,'Scoring (Hide)'!$A$6,'Scoring (Hide)'!$A$7))))</f>
        <v>1</v>
      </c>
      <c r="I13" s="117"/>
      <c r="J13" s="117"/>
      <c r="K13" s="117"/>
      <c r="L13" s="117"/>
      <c r="M13" s="117"/>
      <c r="N13" s="117"/>
      <c r="O13" s="117"/>
      <c r="P13" s="117"/>
      <c r="Q13" s="117"/>
      <c r="R13" s="117"/>
    </row>
    <row r="14" spans="1:18" x14ac:dyDescent="0.25">
      <c r="A14"/>
      <c r="B14"/>
      <c r="C14" s="2"/>
      <c r="D14" s="2"/>
      <c r="E14" s="2"/>
      <c r="F14" s="2"/>
      <c r="G14" s="2"/>
      <c r="H14" s="2"/>
      <c r="I14" s="2"/>
      <c r="J14" s="2"/>
      <c r="K14"/>
      <c r="L14"/>
      <c r="M14"/>
      <c r="N14"/>
      <c r="O14"/>
      <c r="P14"/>
      <c r="Q14"/>
      <c r="R14"/>
    </row>
    <row r="15" spans="1:18" ht="15.75" thickBot="1" x14ac:dyDescent="0.3">
      <c r="A15"/>
      <c r="B15"/>
      <c r="C15" s="2"/>
      <c r="D15" s="2"/>
      <c r="E15" s="2"/>
      <c r="F15" s="2"/>
      <c r="G15" s="2"/>
      <c r="H15" s="2"/>
      <c r="I15" s="2"/>
      <c r="J15" s="2"/>
      <c r="K15"/>
      <c r="L15"/>
      <c r="M15"/>
      <c r="N15"/>
      <c r="O15"/>
      <c r="P15"/>
      <c r="Q15"/>
      <c r="R15"/>
    </row>
    <row r="16" spans="1:18" s="34" customFormat="1" ht="24.95" customHeight="1" x14ac:dyDescent="0.25">
      <c r="A16" s="454" t="s">
        <v>249</v>
      </c>
      <c r="B16" s="120"/>
      <c r="C16" s="457" t="str">
        <f>"Typical Section Score: "&amp;'Project Information'!C6&amp;" - "&amp;'Project Information'!C7</f>
        <v>Typical Section Score: Insert street name here - Describe project limits here</v>
      </c>
      <c r="D16" s="457"/>
      <c r="E16" s="457"/>
      <c r="F16" s="457"/>
      <c r="G16" s="457"/>
      <c r="H16" s="458"/>
      <c r="I16" s="117"/>
      <c r="J16" s="117"/>
      <c r="K16" s="117"/>
      <c r="L16" s="117"/>
      <c r="M16" s="117"/>
      <c r="N16" s="117"/>
      <c r="O16" s="117"/>
      <c r="P16" s="117"/>
      <c r="Q16" s="117"/>
      <c r="R16" s="117"/>
    </row>
    <row r="17" spans="1:18" s="34" customFormat="1" ht="31.5" customHeight="1" x14ac:dyDescent="0.25">
      <c r="A17" s="455"/>
      <c r="B17" s="180" t="s">
        <v>214</v>
      </c>
      <c r="C17" s="475" t="str">
        <f>C6</f>
        <v>Existing (No Build)</v>
      </c>
      <c r="D17" s="476"/>
      <c r="E17" s="473" t="str">
        <f t="shared" ref="E17" si="0">E6</f>
        <v>Proposed - Alternative 1</v>
      </c>
      <c r="F17" s="477"/>
      <c r="G17" s="473" t="str">
        <f t="shared" ref="G17" si="1">G6</f>
        <v>Proposed - Alternative 2</v>
      </c>
      <c r="H17" s="474"/>
      <c r="I17" s="117"/>
      <c r="J17" s="117"/>
      <c r="K17" s="117"/>
      <c r="L17" s="117"/>
      <c r="M17" s="117"/>
      <c r="N17" s="117"/>
      <c r="O17" s="117"/>
      <c r="P17" s="117"/>
      <c r="Q17" s="117"/>
      <c r="R17" s="117"/>
    </row>
    <row r="18" spans="1:18" s="34" customFormat="1" ht="24.95" customHeight="1" x14ac:dyDescent="0.25">
      <c r="A18" s="456"/>
      <c r="B18" s="180"/>
      <c r="C18" s="111" t="s">
        <v>100</v>
      </c>
      <c r="D18" s="112" t="s">
        <v>433</v>
      </c>
      <c r="E18" s="111" t="s">
        <v>100</v>
      </c>
      <c r="F18" s="112" t="s">
        <v>433</v>
      </c>
      <c r="G18" s="111" t="s">
        <v>100</v>
      </c>
      <c r="H18" s="181" t="s">
        <v>433</v>
      </c>
      <c r="I18" s="117"/>
      <c r="J18" s="117"/>
      <c r="K18" s="117"/>
      <c r="L18" s="117"/>
      <c r="M18" s="117"/>
      <c r="N18" s="117"/>
      <c r="O18" s="117"/>
      <c r="P18" s="117"/>
      <c r="Q18" s="117"/>
      <c r="R18" s="117"/>
    </row>
    <row r="19" spans="1:18" s="34" customFormat="1" ht="20.100000000000001" customHeight="1" x14ac:dyDescent="0.25">
      <c r="A19" s="125" t="s">
        <v>357</v>
      </c>
      <c r="B19" s="126">
        <f>'Scoring (Hide)'!K22</f>
        <v>1</v>
      </c>
      <c r="C19" s="123">
        <f>'Typical Section'!$J$24</f>
        <v>0</v>
      </c>
      <c r="D19" s="68">
        <f>IF(C19&gt;'Scoring (Hide)'!$C$3,'Scoring (Hide)'!$A$3,IF(C19&gt;'Scoring (Hide)'!$C$4,'Scoring (Hide)'!$A$4,IF(C19&gt;'Scoring (Hide)'!$C$5,'Scoring (Hide)'!$A$5,IF(C19&gt;'Scoring (Hide)'!$C$6,'Scoring (Hide)'!$A$6,'Scoring (Hide)'!$A$7))))</f>
        <v>1</v>
      </c>
      <c r="E19" s="123">
        <f>'Typical Section'!$L$24</f>
        <v>0</v>
      </c>
      <c r="F19" s="68">
        <f>IF(E19&gt;'Scoring (Hide)'!$C$3,'Scoring (Hide)'!$A$3,IF(E19&gt;'Scoring (Hide)'!$C$4,'Scoring (Hide)'!$A$4,IF(E19&gt;'Scoring (Hide)'!$C$5,'Scoring (Hide)'!$A$5,IF(E19&gt;'Scoring (Hide)'!$C$6,'Scoring (Hide)'!$A$6,'Scoring (Hide)'!$A$7))))</f>
        <v>1</v>
      </c>
      <c r="G19" s="123">
        <f>'Typical Section'!$N$24</f>
        <v>0</v>
      </c>
      <c r="H19" s="69">
        <f>IF(G19&gt;'Scoring (Hide)'!$C$3,'Scoring (Hide)'!$A$3,IF(G19&gt;'Scoring (Hide)'!$C$4,'Scoring (Hide)'!$A$4,IF(G19&gt;'Scoring (Hide)'!$C$5,'Scoring (Hide)'!$A$5,IF(G19&gt;'Scoring (Hide)'!$C$6,'Scoring (Hide)'!$A$6,'Scoring (Hide)'!$A$7))))</f>
        <v>1</v>
      </c>
      <c r="I19" s="117"/>
      <c r="J19" s="117"/>
      <c r="K19" s="117"/>
      <c r="L19" s="117"/>
      <c r="M19" s="117"/>
      <c r="N19" s="117"/>
      <c r="O19" s="117"/>
      <c r="P19" s="117"/>
      <c r="Q19" s="117"/>
      <c r="R19" s="117"/>
    </row>
    <row r="20" spans="1:18" s="34" customFormat="1" ht="20.100000000000001" customHeight="1" x14ac:dyDescent="0.25">
      <c r="A20" s="127" t="s">
        <v>356</v>
      </c>
      <c r="B20" s="128">
        <f>'Scoring (Hide)'!K23</f>
        <v>1</v>
      </c>
      <c r="C20" s="124">
        <f>'Typical Section'!$J$50</f>
        <v>0</v>
      </c>
      <c r="D20" s="70">
        <f>IF(C20&gt;'Scoring (Hide)'!$C$3,'Scoring (Hide)'!$A$3,IF(C20&gt;'Scoring (Hide)'!$C$4,'Scoring (Hide)'!$A$4,IF(C20&gt;'Scoring (Hide)'!$C$5,'Scoring (Hide)'!$A$5,IF(C20&gt;'Scoring (Hide)'!$C$6,'Scoring (Hide)'!$A$6,'Scoring (Hide)'!$A$7))))</f>
        <v>1</v>
      </c>
      <c r="E20" s="124">
        <f>'Typical Section'!$L$50</f>
        <v>0</v>
      </c>
      <c r="F20" s="70">
        <f>IF(E20&gt;'Scoring (Hide)'!$C$3,'Scoring (Hide)'!$A$3,IF(E20&gt;'Scoring (Hide)'!$C$4,'Scoring (Hide)'!$A$4,IF(E20&gt;'Scoring (Hide)'!$C$5,'Scoring (Hide)'!$A$5,IF(E20&gt;'Scoring (Hide)'!$C$6,'Scoring (Hide)'!$A$6,'Scoring (Hide)'!$A$7))))</f>
        <v>1</v>
      </c>
      <c r="G20" s="124">
        <f>'Typical Section'!$N$50</f>
        <v>0</v>
      </c>
      <c r="H20" s="71">
        <f>IF(G20&gt;'Scoring (Hide)'!$C$3,'Scoring (Hide)'!$A$3,IF(G20&gt;'Scoring (Hide)'!$C$4,'Scoring (Hide)'!$A$4,IF(G20&gt;'Scoring (Hide)'!$C$5,'Scoring (Hide)'!$A$5,IF(G20&gt;'Scoring (Hide)'!$C$6,'Scoring (Hide)'!$A$6,'Scoring (Hide)'!$A$7))))</f>
        <v>1</v>
      </c>
      <c r="I20" s="117"/>
      <c r="J20" s="117"/>
      <c r="K20" s="117"/>
      <c r="L20" s="117"/>
      <c r="M20" s="117"/>
      <c r="N20" s="117"/>
      <c r="O20" s="117"/>
      <c r="P20" s="117"/>
      <c r="Q20" s="117"/>
      <c r="R20" s="117"/>
    </row>
    <row r="21" spans="1:18" s="34" customFormat="1" ht="20.100000000000001" customHeight="1" x14ac:dyDescent="0.25">
      <c r="A21" s="127" t="s">
        <v>218</v>
      </c>
      <c r="B21" s="128">
        <f>'Scoring (Hide)'!K24</f>
        <v>1</v>
      </c>
      <c r="C21" s="124">
        <f>'Typical Section'!$J$68</f>
        <v>0</v>
      </c>
      <c r="D21" s="70">
        <f>IF(C21&gt;'Scoring (Hide)'!$C$3,'Scoring (Hide)'!$A$3,IF(C21&gt;'Scoring (Hide)'!$C$4,'Scoring (Hide)'!$A$4,IF(C21&gt;'Scoring (Hide)'!$C$5,'Scoring (Hide)'!$A$5,IF(C21&gt;'Scoring (Hide)'!$C$6,'Scoring (Hide)'!$A$6,'Scoring (Hide)'!$A$7))))</f>
        <v>1</v>
      </c>
      <c r="E21" s="124">
        <f>'Typical Section'!$L$68</f>
        <v>0</v>
      </c>
      <c r="F21" s="70">
        <f>IF(E21&gt;'Scoring (Hide)'!$C$3,'Scoring (Hide)'!$A$3,IF(E21&gt;'Scoring (Hide)'!$C$4,'Scoring (Hide)'!$A$4,IF(E21&gt;'Scoring (Hide)'!$C$5,'Scoring (Hide)'!$A$5,IF(E21&gt;'Scoring (Hide)'!$C$6,'Scoring (Hide)'!$A$6,'Scoring (Hide)'!$A$7))))</f>
        <v>1</v>
      </c>
      <c r="G21" s="124">
        <f>'Typical Section'!$N$68</f>
        <v>0</v>
      </c>
      <c r="H21" s="71">
        <f>IF(G21&gt;'Scoring (Hide)'!$C$3,'Scoring (Hide)'!$A$3,IF(G21&gt;'Scoring (Hide)'!$C$4,'Scoring (Hide)'!$A$4,IF(G21&gt;'Scoring (Hide)'!$C$5,'Scoring (Hide)'!$A$5,IF(G21&gt;'Scoring (Hide)'!$C$6,'Scoring (Hide)'!$A$6,'Scoring (Hide)'!$A$7))))</f>
        <v>1</v>
      </c>
      <c r="I21" s="117"/>
      <c r="J21" s="117"/>
      <c r="K21" s="117"/>
      <c r="L21" s="117"/>
      <c r="M21" s="117"/>
      <c r="N21" s="117"/>
      <c r="O21" s="117"/>
      <c r="P21" s="117"/>
      <c r="Q21" s="117"/>
      <c r="R21" s="117"/>
    </row>
    <row r="22" spans="1:18" s="34" customFormat="1" ht="20.100000000000001" customHeight="1" x14ac:dyDescent="0.25">
      <c r="A22" s="127" t="s">
        <v>355</v>
      </c>
      <c r="B22" s="128">
        <f>'Scoring (Hide)'!K25</f>
        <v>1</v>
      </c>
      <c r="C22" s="124">
        <f>'Typical Section'!$J$85</f>
        <v>0</v>
      </c>
      <c r="D22" s="70">
        <f>IF(C22&gt;'Scoring (Hide)'!$C$3,'Scoring (Hide)'!$A$3,IF(C22&gt;'Scoring (Hide)'!$C$4,'Scoring (Hide)'!$A$4,IF(C22&gt;'Scoring (Hide)'!$C$5,'Scoring (Hide)'!$A$5,IF(C22&gt;'Scoring (Hide)'!$C$6,'Scoring (Hide)'!$A$6,'Scoring (Hide)'!$A$7))))</f>
        <v>1</v>
      </c>
      <c r="E22" s="124">
        <f>'Typical Section'!$L$85</f>
        <v>0</v>
      </c>
      <c r="F22" s="70">
        <f>IF(E22&gt;'Scoring (Hide)'!$C$3,'Scoring (Hide)'!$A$3,IF(E22&gt;'Scoring (Hide)'!$C$4,'Scoring (Hide)'!$A$4,IF(E22&gt;'Scoring (Hide)'!$C$5,'Scoring (Hide)'!$A$5,IF(E22&gt;'Scoring (Hide)'!$C$6,'Scoring (Hide)'!$A$6,'Scoring (Hide)'!$A$7))))</f>
        <v>1</v>
      </c>
      <c r="G22" s="124">
        <f>'Typical Section'!$N$85</f>
        <v>0</v>
      </c>
      <c r="H22" s="71">
        <f>IF(G22&gt;'Scoring (Hide)'!$C$3,'Scoring (Hide)'!$A$3,IF(G22&gt;'Scoring (Hide)'!$C$4,'Scoring (Hide)'!$A$4,IF(G22&gt;'Scoring (Hide)'!$C$5,'Scoring (Hide)'!$A$5,IF(G22&gt;'Scoring (Hide)'!$C$6,'Scoring (Hide)'!$A$6,'Scoring (Hide)'!$A$7))))</f>
        <v>1</v>
      </c>
      <c r="I22" s="117"/>
      <c r="J22" s="117"/>
      <c r="K22" s="117"/>
      <c r="L22" s="117"/>
      <c r="M22" s="117"/>
      <c r="N22" s="117"/>
      <c r="O22" s="117"/>
      <c r="P22" s="117"/>
      <c r="Q22" s="117"/>
      <c r="R22" s="117"/>
    </row>
    <row r="23" spans="1:18" s="34" customFormat="1" ht="20.100000000000001" customHeight="1" x14ac:dyDescent="0.25">
      <c r="A23" s="127" t="s">
        <v>253</v>
      </c>
      <c r="B23" s="129">
        <f>'Scoring (Hide)'!K26</f>
        <v>1</v>
      </c>
      <c r="C23" s="124">
        <f>'Typical Section'!$J$95</f>
        <v>0</v>
      </c>
      <c r="D23" s="70">
        <f>IF(C23&gt;'Scoring (Hide)'!$C$3,'Scoring (Hide)'!$A$3,IF(C23&gt;'Scoring (Hide)'!$C$4,'Scoring (Hide)'!$A$4,IF(C23&gt;'Scoring (Hide)'!$C$5,'Scoring (Hide)'!$A$5,IF(C23&gt;'Scoring (Hide)'!$C$6,'Scoring (Hide)'!$A$6,'Scoring (Hide)'!$A$7))))</f>
        <v>1</v>
      </c>
      <c r="E23" s="124">
        <f>'Typical Section'!$L$95</f>
        <v>0</v>
      </c>
      <c r="F23" s="70">
        <f>IF(E23&gt;'Scoring (Hide)'!$C$3,'Scoring (Hide)'!$A$3,IF(E23&gt;'Scoring (Hide)'!$C$4,'Scoring (Hide)'!$A$4,IF(E23&gt;'Scoring (Hide)'!$C$5,'Scoring (Hide)'!$A$5,IF(E23&gt;'Scoring (Hide)'!$C$6,'Scoring (Hide)'!$A$6,'Scoring (Hide)'!$A$7))))</f>
        <v>1</v>
      </c>
      <c r="G23" s="124">
        <f>'Typical Section'!$N$95</f>
        <v>0</v>
      </c>
      <c r="H23" s="71">
        <f>IF(G23&gt;'Scoring (Hide)'!$C$3,'Scoring (Hide)'!$A$3,IF(G23&gt;'Scoring (Hide)'!$C$4,'Scoring (Hide)'!$A$4,IF(G23&gt;'Scoring (Hide)'!$C$5,'Scoring (Hide)'!$A$5,IF(G23&gt;'Scoring (Hide)'!$C$6,'Scoring (Hide)'!$A$6,'Scoring (Hide)'!$A$7))))</f>
        <v>1</v>
      </c>
      <c r="I23" s="117"/>
      <c r="J23" s="117"/>
      <c r="K23" s="117"/>
      <c r="L23" s="117"/>
      <c r="M23" s="117"/>
      <c r="N23" s="117"/>
      <c r="O23" s="117"/>
      <c r="P23" s="117"/>
      <c r="Q23" s="117"/>
      <c r="R23" s="117"/>
    </row>
    <row r="24" spans="1:18" s="34" customFormat="1" ht="33" customHeight="1" thickBot="1" x14ac:dyDescent="0.3">
      <c r="A24" s="131" t="s">
        <v>439</v>
      </c>
      <c r="B24" s="132"/>
      <c r="C24" s="133">
        <f>'Typical Section'!$J$117</f>
        <v>0</v>
      </c>
      <c r="D24" s="75">
        <f>IF(C24&gt;'Scoring (Hide)'!$C$3,'Scoring (Hide)'!$A$3,IF(C24&gt;'Scoring (Hide)'!$C$4,'Scoring (Hide)'!$A$4,IF(C24&gt;'Scoring (Hide)'!$C$5,'Scoring (Hide)'!$A$5,IF(C24&gt;'Scoring (Hide)'!$C$6,'Scoring (Hide)'!$A$6,'Scoring (Hide)'!$A$7))))</f>
        <v>1</v>
      </c>
      <c r="E24" s="133">
        <f>'Typical Section'!$L$117</f>
        <v>0</v>
      </c>
      <c r="F24" s="75">
        <f>IF(E24&gt;'Scoring (Hide)'!$C$3,'Scoring (Hide)'!$A$3,IF(E24&gt;'Scoring (Hide)'!$C$4,'Scoring (Hide)'!$A$4,IF(E24&gt;'Scoring (Hide)'!$C$5,'Scoring (Hide)'!$A$5,IF(E24&gt;'Scoring (Hide)'!$C$6,'Scoring (Hide)'!$A$6,'Scoring (Hide)'!$A$7))))</f>
        <v>1</v>
      </c>
      <c r="G24" s="133">
        <f>'Typical Section'!$N$117</f>
        <v>0</v>
      </c>
      <c r="H24" s="76">
        <f>IF(G24&gt;'Scoring (Hide)'!$C$3,'Scoring (Hide)'!$A$3,IF(G24&gt;'Scoring (Hide)'!$C$4,'Scoring (Hide)'!$A$4,IF(G24&gt;'Scoring (Hide)'!$C$5,'Scoring (Hide)'!$A$5,IF(G24&gt;'Scoring (Hide)'!$C$6,'Scoring (Hide)'!$A$6,'Scoring (Hide)'!$A$7))))</f>
        <v>1</v>
      </c>
      <c r="I24" s="117"/>
      <c r="J24" s="117"/>
      <c r="K24" s="117"/>
      <c r="L24" s="117"/>
      <c r="M24" s="117"/>
      <c r="N24" s="117"/>
      <c r="O24" s="117"/>
      <c r="P24" s="117"/>
      <c r="Q24" s="117"/>
      <c r="R24" s="117"/>
    </row>
    <row r="25" spans="1:18" ht="15.75" thickBot="1" x14ac:dyDescent="0.3">
      <c r="A25"/>
      <c r="B25"/>
      <c r="C25" s="2"/>
      <c r="D25" s="2"/>
      <c r="E25" s="2"/>
      <c r="F25" s="2"/>
      <c r="G25" s="2"/>
      <c r="H25" s="2"/>
      <c r="I25" s="2"/>
      <c r="J25" s="2"/>
      <c r="K25"/>
      <c r="L25"/>
      <c r="M25"/>
      <c r="N25"/>
      <c r="O25"/>
      <c r="P25"/>
      <c r="Q25"/>
      <c r="R25"/>
    </row>
    <row r="26" spans="1:18" s="34" customFormat="1" ht="24.95" customHeight="1" x14ac:dyDescent="0.25">
      <c r="A26" s="454" t="s">
        <v>249</v>
      </c>
      <c r="B26" s="120"/>
      <c r="C26" s="457" t="str">
        <f>C16</f>
        <v>Typical Section Score: Insert street name here - Describe project limits here</v>
      </c>
      <c r="D26" s="457"/>
      <c r="E26" s="457"/>
      <c r="F26" s="457"/>
      <c r="G26" s="457"/>
      <c r="H26" s="458"/>
      <c r="I26" s="117"/>
      <c r="J26" s="117"/>
      <c r="K26" s="117"/>
      <c r="L26" s="117"/>
      <c r="M26" s="117"/>
      <c r="N26" s="117"/>
      <c r="O26" s="117"/>
      <c r="P26" s="117"/>
      <c r="Q26" s="117"/>
      <c r="R26" s="117"/>
    </row>
    <row r="27" spans="1:18" s="34" customFormat="1" ht="31.5" customHeight="1" x14ac:dyDescent="0.25">
      <c r="A27" s="455"/>
      <c r="B27" s="180" t="s">
        <v>214</v>
      </c>
      <c r="C27" s="459" t="str">
        <f>C6</f>
        <v>Existing (No Build)</v>
      </c>
      <c r="D27" s="460"/>
      <c r="E27" s="461" t="str">
        <f t="shared" ref="E27" si="2">E6</f>
        <v>Proposed - Alternative 1</v>
      </c>
      <c r="F27" s="462"/>
      <c r="G27" s="461" t="str">
        <f t="shared" ref="G27" si="3">G6</f>
        <v>Proposed - Alternative 2</v>
      </c>
      <c r="H27" s="463"/>
      <c r="I27" s="117"/>
      <c r="J27" s="117"/>
      <c r="K27" s="117"/>
      <c r="L27" s="117"/>
      <c r="M27" s="117"/>
      <c r="N27" s="117"/>
      <c r="O27" s="117"/>
      <c r="P27" s="117"/>
      <c r="Q27" s="117"/>
      <c r="R27" s="117"/>
    </row>
    <row r="28" spans="1:18" s="34" customFormat="1" ht="24.95" customHeight="1" x14ac:dyDescent="0.25">
      <c r="A28" s="456"/>
      <c r="B28" s="180"/>
      <c r="C28" s="111" t="s">
        <v>100</v>
      </c>
      <c r="D28" s="112" t="s">
        <v>433</v>
      </c>
      <c r="E28" s="111" t="s">
        <v>100</v>
      </c>
      <c r="F28" s="112" t="s">
        <v>433</v>
      </c>
      <c r="G28" s="111" t="s">
        <v>100</v>
      </c>
      <c r="H28" s="181" t="s">
        <v>433</v>
      </c>
      <c r="I28" s="117"/>
      <c r="J28" s="117"/>
      <c r="K28" s="117"/>
      <c r="L28" s="117"/>
      <c r="M28" s="117"/>
      <c r="N28" s="117"/>
      <c r="O28" s="117"/>
      <c r="P28" s="117"/>
      <c r="Q28" s="117"/>
      <c r="R28" s="117"/>
    </row>
    <row r="29" spans="1:18" s="34" customFormat="1" ht="20.100000000000001" customHeight="1" thickBot="1" x14ac:dyDescent="0.3">
      <c r="A29" s="118" t="s">
        <v>149</v>
      </c>
      <c r="B29" s="130" t="s">
        <v>242</v>
      </c>
      <c r="C29" s="119">
        <f>'Typical Section'!$J$106</f>
        <v>0</v>
      </c>
      <c r="D29" s="72">
        <f>IF(C29&gt;'Scoring (Hide)'!$C$3,'Scoring (Hide)'!$A$3,IF(C29&gt;'Scoring (Hide)'!$C$4,'Scoring (Hide)'!$A$4,IF(C29&gt;'Scoring (Hide)'!$C$5,'Scoring (Hide)'!$A$5,IF(C29&gt;'Scoring (Hide)'!$C$6,'Scoring (Hide)'!$A$6,'Scoring (Hide)'!$A$7))))</f>
        <v>1</v>
      </c>
      <c r="E29" s="119">
        <f>'Typical Section'!$L$106</f>
        <v>0</v>
      </c>
      <c r="F29" s="72">
        <f>IF(E29&gt;'Scoring (Hide)'!$C$3,'Scoring (Hide)'!$A$3,IF(E29&gt;'Scoring (Hide)'!$C$4,'Scoring (Hide)'!$A$4,IF(E29&gt;'Scoring (Hide)'!$C$5,'Scoring (Hide)'!$A$5,IF(E29&gt;'Scoring (Hide)'!$C$6,'Scoring (Hide)'!$A$6,'Scoring (Hide)'!$A$7))))</f>
        <v>1</v>
      </c>
      <c r="G29" s="119">
        <f>'Typical Section'!$N$106</f>
        <v>0</v>
      </c>
      <c r="H29" s="73">
        <f>IF(G29&gt;'Scoring (Hide)'!$C$3,'Scoring (Hide)'!$A$3,IF(G29&gt;'Scoring (Hide)'!$C$4,'Scoring (Hide)'!$A$4,IF(G29&gt;'Scoring (Hide)'!$C$5,'Scoring (Hide)'!$A$5,IF(G29&gt;'Scoring (Hide)'!$C$6,'Scoring (Hide)'!$A$6,'Scoring (Hide)'!$A$7))))</f>
        <v>1</v>
      </c>
      <c r="I29" s="117"/>
      <c r="J29" s="117"/>
      <c r="K29" s="117"/>
      <c r="L29" s="117"/>
      <c r="M29" s="117"/>
      <c r="N29" s="117"/>
      <c r="O29" s="117"/>
      <c r="P29" s="117"/>
      <c r="Q29" s="117"/>
      <c r="R29" s="117"/>
    </row>
    <row r="30" spans="1:18" ht="15.75" thickBot="1" x14ac:dyDescent="0.3">
      <c r="I30" s="2"/>
      <c r="J30" s="2"/>
      <c r="K30"/>
      <c r="L30"/>
      <c r="M30"/>
      <c r="N30"/>
      <c r="O30"/>
      <c r="P30"/>
      <c r="Q30"/>
      <c r="R30"/>
    </row>
    <row r="31" spans="1:18" s="34" customFormat="1" ht="24.95" customHeight="1" x14ac:dyDescent="0.25">
      <c r="A31" s="454" t="s">
        <v>249</v>
      </c>
      <c r="B31" s="120"/>
      <c r="C31" s="464" t="str">
        <f>C16</f>
        <v>Typical Section Score: Insert street name here - Describe project limits here</v>
      </c>
      <c r="D31" s="464"/>
      <c r="E31" s="464"/>
      <c r="F31" s="464"/>
      <c r="G31" s="464"/>
      <c r="H31" s="465"/>
      <c r="I31" s="117"/>
      <c r="J31" s="117"/>
      <c r="K31" s="117"/>
      <c r="L31" s="117"/>
      <c r="M31" s="117"/>
      <c r="N31" s="117"/>
      <c r="O31" s="117"/>
      <c r="P31" s="117"/>
      <c r="Q31" s="117"/>
      <c r="R31" s="117"/>
    </row>
    <row r="32" spans="1:18" s="34" customFormat="1" ht="31.5" customHeight="1" x14ac:dyDescent="0.25">
      <c r="A32" s="455"/>
      <c r="B32" s="180" t="s">
        <v>214</v>
      </c>
      <c r="C32" s="459" t="str">
        <f>C6</f>
        <v>Existing (No Build)</v>
      </c>
      <c r="D32" s="460"/>
      <c r="E32" s="461" t="str">
        <f t="shared" ref="E32" si="4">E6</f>
        <v>Proposed - Alternative 1</v>
      </c>
      <c r="F32" s="462"/>
      <c r="G32" s="461" t="str">
        <f t="shared" ref="G32" si="5">G6</f>
        <v>Proposed - Alternative 2</v>
      </c>
      <c r="H32" s="463"/>
      <c r="I32" s="117"/>
      <c r="J32" s="117"/>
      <c r="K32" s="117"/>
      <c r="L32" s="117"/>
      <c r="M32" s="117"/>
      <c r="N32" s="117"/>
      <c r="O32" s="117"/>
      <c r="P32" s="117"/>
      <c r="Q32" s="117"/>
      <c r="R32" s="117"/>
    </row>
    <row r="33" spans="1:18" s="34" customFormat="1" ht="24.95" customHeight="1" x14ac:dyDescent="0.25">
      <c r="A33" s="456"/>
      <c r="B33" s="180"/>
      <c r="C33" s="111" t="s">
        <v>100</v>
      </c>
      <c r="D33" s="112" t="s">
        <v>433</v>
      </c>
      <c r="E33" s="111" t="s">
        <v>100</v>
      </c>
      <c r="F33" s="112" t="s">
        <v>433</v>
      </c>
      <c r="G33" s="111" t="s">
        <v>100</v>
      </c>
      <c r="H33" s="181" t="s">
        <v>433</v>
      </c>
      <c r="I33" s="117"/>
      <c r="J33" s="117"/>
      <c r="K33" s="117"/>
      <c r="L33" s="117"/>
      <c r="M33" s="117"/>
      <c r="N33" s="117"/>
      <c r="O33" s="117"/>
      <c r="P33" s="117"/>
      <c r="Q33" s="117"/>
      <c r="R33" s="117"/>
    </row>
    <row r="34" spans="1:18" s="34" customFormat="1" ht="20.100000000000001" customHeight="1" thickBot="1" x14ac:dyDescent="0.3">
      <c r="A34" s="118" t="s">
        <v>329</v>
      </c>
      <c r="B34" s="121" t="s">
        <v>242</v>
      </c>
      <c r="C34" s="119">
        <f>'Typical Section'!$J$115</f>
        <v>0</v>
      </c>
      <c r="D34" s="72">
        <f>IF(C34&gt;'Scoring (Hide)'!$C$3,'Scoring (Hide)'!$A$3,IF(C34&gt;'Scoring (Hide)'!$C$4,'Scoring (Hide)'!$A$4,IF(C34&gt;'Scoring (Hide)'!$C$5,'Scoring (Hide)'!$A$5,IF(C34&gt;'Scoring (Hide)'!$C$6,'Scoring (Hide)'!$A$6,'Scoring (Hide)'!$A$7))))</f>
        <v>1</v>
      </c>
      <c r="E34" s="119">
        <f>'Typical Section'!$L$115</f>
        <v>0</v>
      </c>
      <c r="F34" s="72">
        <f>IF(E34&gt;'Scoring (Hide)'!$C$3,'Scoring (Hide)'!$A$3,IF(E34&gt;'Scoring (Hide)'!$C$4,'Scoring (Hide)'!$A$4,IF(E34&gt;'Scoring (Hide)'!$C$5,'Scoring (Hide)'!$A$5,IF(E34&gt;'Scoring (Hide)'!$C$6,'Scoring (Hide)'!$A$6,'Scoring (Hide)'!$A$7))))</f>
        <v>1</v>
      </c>
      <c r="G34" s="119">
        <f>'Typical Section'!$N$115</f>
        <v>0</v>
      </c>
      <c r="H34" s="73">
        <f>IF(G34&gt;'Scoring (Hide)'!$C$3,'Scoring (Hide)'!$A$3,IF(G34&gt;'Scoring (Hide)'!$C$4,'Scoring (Hide)'!$A$4,IF(G34&gt;'Scoring (Hide)'!$C$5,'Scoring (Hide)'!$A$5,IF(G34&gt;'Scoring (Hide)'!$C$6,'Scoring (Hide)'!$A$6,'Scoring (Hide)'!$A$7))))</f>
        <v>1</v>
      </c>
      <c r="I34" s="117"/>
      <c r="J34" s="117"/>
      <c r="K34" s="117"/>
      <c r="L34" s="117"/>
      <c r="M34" s="117"/>
      <c r="N34" s="117"/>
      <c r="O34" s="117"/>
      <c r="P34" s="117"/>
      <c r="Q34" s="117"/>
      <c r="R34" s="117"/>
    </row>
    <row r="35" spans="1:18" x14ac:dyDescent="0.25">
      <c r="A35"/>
      <c r="B35"/>
      <c r="C35" s="2"/>
      <c r="D35" s="2"/>
      <c r="E35" s="2"/>
      <c r="F35" s="2"/>
      <c r="G35" s="2"/>
      <c r="H35" s="2"/>
      <c r="I35" s="2"/>
      <c r="J35" s="2"/>
      <c r="K35"/>
      <c r="L35"/>
      <c r="M35"/>
      <c r="N35"/>
      <c r="O35"/>
      <c r="P35"/>
      <c r="Q35"/>
      <c r="R35"/>
    </row>
    <row r="36" spans="1:18" x14ac:dyDescent="0.25">
      <c r="A36"/>
      <c r="B36"/>
      <c r="C36" s="2"/>
      <c r="D36" s="2"/>
      <c r="E36" s="2"/>
      <c r="F36" s="2"/>
      <c r="G36" s="2"/>
      <c r="H36" s="2"/>
      <c r="I36" s="2"/>
      <c r="J36" s="2"/>
      <c r="K36"/>
      <c r="L36"/>
      <c r="M36"/>
      <c r="N36"/>
      <c r="O36"/>
      <c r="P36"/>
      <c r="Q36"/>
      <c r="R36"/>
    </row>
  </sheetData>
  <sheetProtection algorithmName="SHA-512" hashValue="Up7dG66iN4+JhUeDCEBjvtssaHli8Ml/Ge+0jR5rsNVh8QmMJXERRBjoOnZ58GWTUpwfXAgT9RsHZD9bgK43ig==" saltValue="fpOrtC+aJlvwbzuRAyRi5Q==" spinCount="100000" sheet="1" objects="1" scenarios="1"/>
  <mergeCells count="23">
    <mergeCell ref="A1:R1"/>
    <mergeCell ref="G6:H6"/>
    <mergeCell ref="C5:H5"/>
    <mergeCell ref="G17:H17"/>
    <mergeCell ref="C16:H16"/>
    <mergeCell ref="A16:A18"/>
    <mergeCell ref="C17:D17"/>
    <mergeCell ref="E17:F17"/>
    <mergeCell ref="A5:A7"/>
    <mergeCell ref="C6:D6"/>
    <mergeCell ref="E6:F6"/>
    <mergeCell ref="H2:J2"/>
    <mergeCell ref="H3:J3"/>
    <mergeCell ref="A31:A33"/>
    <mergeCell ref="C31:H31"/>
    <mergeCell ref="C32:D32"/>
    <mergeCell ref="E32:F32"/>
    <mergeCell ref="G32:H32"/>
    <mergeCell ref="A26:A28"/>
    <mergeCell ref="C26:H26"/>
    <mergeCell ref="C27:D27"/>
    <mergeCell ref="E27:F27"/>
    <mergeCell ref="G27:H27"/>
  </mergeCells>
  <conditionalFormatting sqref="D8:D13 F8:F13 H8:H13 D19:D24 F19:F24 H19:H24 D29 F29 H29 D34 F34 H34">
    <cfRule type="cellIs" dxfId="4" priority="1" operator="equal">
      <formula>1</formula>
    </cfRule>
    <cfRule type="cellIs" dxfId="3" priority="2" operator="equal">
      <formula>2</formula>
    </cfRule>
    <cfRule type="cellIs" dxfId="2" priority="4" operator="equal">
      <formula>3</formula>
    </cfRule>
    <cfRule type="cellIs" dxfId="1" priority="5" operator="equal">
      <formula>4</formula>
    </cfRule>
    <cfRule type="cellIs" dxfId="0" priority="6" operator="equal">
      <formula>5</formula>
    </cfRule>
  </conditionalFormatting>
  <pageMargins left="0.7" right="0.7" top="0.75" bottom="0.75" header="0.3" footer="0.3"/>
  <pageSetup scale="46" orientation="portrait" r:id="rId1"/>
  <headerFooter>
    <oddHeader>&amp;C&amp;G</oddHeader>
    <oddFooter>&amp;LScoring Results&amp;CDraft &amp;D&amp;R&amp;P of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B007-ADBB-4B2A-98E5-060083AA6EDA}">
  <dimension ref="A1:G17"/>
  <sheetViews>
    <sheetView topLeftCell="B1" workbookViewId="0">
      <selection activeCell="G25" sqref="G25"/>
    </sheetView>
  </sheetViews>
  <sheetFormatPr defaultRowHeight="15" x14ac:dyDescent="0.25"/>
  <cols>
    <col min="1" max="1" width="47.5703125" customWidth="1"/>
    <col min="2" max="2" width="14.85546875" bestFit="1" customWidth="1"/>
    <col min="3" max="3" width="7.85546875" bestFit="1" customWidth="1"/>
    <col min="4" max="4" width="21.5703125" bestFit="1" customWidth="1"/>
    <col min="5" max="5" width="15.5703125" bestFit="1" customWidth="1"/>
    <col min="6" max="6" width="15.85546875" bestFit="1" customWidth="1"/>
  </cols>
  <sheetData>
    <row r="1" spans="1:7" x14ac:dyDescent="0.25">
      <c r="A1" s="11"/>
      <c r="B1" s="10" t="s">
        <v>157</v>
      </c>
      <c r="C1">
        <v>3</v>
      </c>
      <c r="D1">
        <v>4</v>
      </c>
      <c r="E1">
        <v>5</v>
      </c>
      <c r="F1">
        <v>6</v>
      </c>
    </row>
    <row r="2" spans="1:7" x14ac:dyDescent="0.25">
      <c r="A2" s="10"/>
      <c r="B2" s="10" t="s">
        <v>153</v>
      </c>
      <c r="C2" t="s">
        <v>165</v>
      </c>
      <c r="D2" t="s">
        <v>166</v>
      </c>
      <c r="E2" t="s">
        <v>363</v>
      </c>
      <c r="F2" t="s">
        <v>167</v>
      </c>
      <c r="G2" t="s">
        <v>168</v>
      </c>
    </row>
    <row r="3" spans="1:7" x14ac:dyDescent="0.25">
      <c r="A3" s="480" t="s">
        <v>158</v>
      </c>
      <c r="B3" s="480"/>
      <c r="C3" s="12" t="s">
        <v>169</v>
      </c>
      <c r="D3" s="12" t="s">
        <v>170</v>
      </c>
    </row>
    <row r="4" spans="1:7" x14ac:dyDescent="0.25">
      <c r="A4" s="480" t="s">
        <v>159</v>
      </c>
      <c r="B4" s="480"/>
      <c r="C4" s="12" t="s">
        <v>169</v>
      </c>
      <c r="D4" s="12" t="s">
        <v>170</v>
      </c>
    </row>
    <row r="5" spans="1:7" x14ac:dyDescent="0.25">
      <c r="A5" s="480" t="s">
        <v>160</v>
      </c>
      <c r="B5" s="480"/>
      <c r="C5" s="12" t="s">
        <v>169</v>
      </c>
      <c r="D5" s="12" t="s">
        <v>170</v>
      </c>
    </row>
    <row r="6" spans="1:7" x14ac:dyDescent="0.25">
      <c r="A6" s="480" t="s">
        <v>161</v>
      </c>
      <c r="B6" s="480"/>
      <c r="C6" s="12" t="s">
        <v>169</v>
      </c>
      <c r="D6" s="12" t="s">
        <v>170</v>
      </c>
    </row>
    <row r="7" spans="1:7" x14ac:dyDescent="0.25">
      <c r="A7" s="481" t="s">
        <v>162</v>
      </c>
      <c r="B7" s="481"/>
      <c r="C7" s="12" t="s">
        <v>169</v>
      </c>
      <c r="D7" s="12" t="s">
        <v>170</v>
      </c>
    </row>
    <row r="8" spans="1:7" x14ac:dyDescent="0.25">
      <c r="C8" s="12" t="s">
        <v>242</v>
      </c>
      <c r="D8">
        <v>0</v>
      </c>
      <c r="E8">
        <v>1</v>
      </c>
      <c r="F8">
        <v>2</v>
      </c>
      <c r="G8">
        <v>3</v>
      </c>
    </row>
    <row r="9" spans="1:7" x14ac:dyDescent="0.25">
      <c r="C9" s="12" t="s">
        <v>242</v>
      </c>
      <c r="D9">
        <v>0</v>
      </c>
      <c r="E9">
        <v>1</v>
      </c>
      <c r="F9">
        <v>2</v>
      </c>
    </row>
    <row r="10" spans="1:7" x14ac:dyDescent="0.25">
      <c r="C10" s="12" t="s">
        <v>242</v>
      </c>
      <c r="D10">
        <v>0</v>
      </c>
      <c r="E10">
        <v>1</v>
      </c>
    </row>
    <row r="11" spans="1:7" x14ac:dyDescent="0.25">
      <c r="C11" s="12" t="s">
        <v>242</v>
      </c>
      <c r="D11">
        <v>0</v>
      </c>
      <c r="E11">
        <v>1</v>
      </c>
      <c r="F11">
        <v>3</v>
      </c>
    </row>
    <row r="12" spans="1:7" x14ac:dyDescent="0.25">
      <c r="C12" s="12" t="s">
        <v>242</v>
      </c>
      <c r="D12">
        <v>0</v>
      </c>
      <c r="E12">
        <v>3</v>
      </c>
    </row>
    <row r="13" spans="1:7" x14ac:dyDescent="0.25">
      <c r="C13" s="12" t="s">
        <v>242</v>
      </c>
      <c r="D13">
        <v>0</v>
      </c>
      <c r="E13">
        <v>2</v>
      </c>
    </row>
    <row r="14" spans="1:7" x14ac:dyDescent="0.25">
      <c r="C14" s="12" t="s">
        <v>242</v>
      </c>
      <c r="D14">
        <v>0</v>
      </c>
      <c r="E14">
        <v>2</v>
      </c>
      <c r="F14">
        <v>3</v>
      </c>
    </row>
    <row r="15" spans="1:7" x14ac:dyDescent="0.25">
      <c r="C15" s="12" t="s">
        <v>242</v>
      </c>
      <c r="D15">
        <v>1</v>
      </c>
    </row>
    <row r="16" spans="1:7" x14ac:dyDescent="0.25">
      <c r="C16" s="12" t="s">
        <v>242</v>
      </c>
      <c r="D16">
        <v>2</v>
      </c>
    </row>
    <row r="17" spans="3:4" x14ac:dyDescent="0.25">
      <c r="C17" s="12" t="s">
        <v>242</v>
      </c>
      <c r="D17">
        <v>3</v>
      </c>
    </row>
  </sheetData>
  <mergeCells count="5">
    <mergeCell ref="A3:B3"/>
    <mergeCell ref="A4:B4"/>
    <mergeCell ref="A5:B5"/>
    <mergeCell ref="A6:B6"/>
    <mergeCell ref="A7: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7B03-5C5C-48EE-96DC-178170D23BD4}">
  <dimension ref="A2:L38"/>
  <sheetViews>
    <sheetView topLeftCell="H15" workbookViewId="0">
      <selection activeCell="O24" sqref="O24"/>
    </sheetView>
  </sheetViews>
  <sheetFormatPr defaultRowHeight="15" x14ac:dyDescent="0.25"/>
  <cols>
    <col min="1" max="1" width="13.5703125" customWidth="1"/>
    <col min="2" max="2" width="14.5703125" customWidth="1"/>
    <col min="3" max="3" width="11.140625" customWidth="1"/>
    <col min="4" max="4" width="46.5703125" customWidth="1"/>
    <col min="5" max="5" width="14.5703125" bestFit="1" customWidth="1"/>
    <col min="11" max="11" width="17.5703125" bestFit="1" customWidth="1"/>
    <col min="12" max="12" width="16.85546875" customWidth="1"/>
  </cols>
  <sheetData>
    <row r="2" spans="1:3" x14ac:dyDescent="0.25">
      <c r="A2" s="2" t="s">
        <v>251</v>
      </c>
      <c r="B2" s="2" t="s">
        <v>246</v>
      </c>
      <c r="C2" s="2" t="s">
        <v>247</v>
      </c>
    </row>
    <row r="3" spans="1:3" x14ac:dyDescent="0.25">
      <c r="A3" s="2">
        <v>5</v>
      </c>
      <c r="B3">
        <v>100</v>
      </c>
      <c r="C3">
        <v>70</v>
      </c>
    </row>
    <row r="4" spans="1:3" x14ac:dyDescent="0.25">
      <c r="A4" s="2">
        <v>4</v>
      </c>
      <c r="B4">
        <v>70</v>
      </c>
      <c r="C4">
        <v>55</v>
      </c>
    </row>
    <row r="5" spans="1:3" x14ac:dyDescent="0.25">
      <c r="A5" s="2">
        <v>3</v>
      </c>
      <c r="B5">
        <v>55</v>
      </c>
      <c r="C5">
        <v>40</v>
      </c>
    </row>
    <row r="6" spans="1:3" x14ac:dyDescent="0.25">
      <c r="A6" s="2">
        <v>2</v>
      </c>
      <c r="B6">
        <v>40</v>
      </c>
      <c r="C6">
        <v>25</v>
      </c>
    </row>
    <row r="7" spans="1:3" x14ac:dyDescent="0.25">
      <c r="A7" s="2">
        <v>1</v>
      </c>
      <c r="B7">
        <v>25</v>
      </c>
      <c r="C7">
        <v>0</v>
      </c>
    </row>
    <row r="8" spans="1:3" x14ac:dyDescent="0.25">
      <c r="A8" s="2"/>
      <c r="B8" s="2"/>
      <c r="C8" s="29"/>
    </row>
    <row r="19" spans="3:12" x14ac:dyDescent="0.25">
      <c r="E19" s="298" t="s">
        <v>210</v>
      </c>
      <c r="F19" s="298"/>
      <c r="G19" s="298"/>
      <c r="H19" s="298"/>
      <c r="I19" s="298"/>
    </row>
    <row r="20" spans="3:12" ht="15.75" customHeight="1" x14ac:dyDescent="0.25">
      <c r="E20" s="2" t="s">
        <v>212</v>
      </c>
      <c r="F20" t="str">
        <f>'Project Information'!C19</f>
        <v>no</v>
      </c>
      <c r="G20" t="str">
        <f>'Project Information'!C20</f>
        <v>no</v>
      </c>
      <c r="H20" t="str">
        <f>'Project Information'!C21</f>
        <v>no</v>
      </c>
      <c r="I20" t="str">
        <f>'Project Information'!C22</f>
        <v>no</v>
      </c>
    </row>
    <row r="21" spans="3:12" ht="30" customHeight="1" x14ac:dyDescent="0.25">
      <c r="E21" s="2" t="s">
        <v>64</v>
      </c>
      <c r="F21" s="2" t="s">
        <v>202</v>
      </c>
      <c r="G21" s="2" t="s">
        <v>203</v>
      </c>
      <c r="H21" s="2" t="s">
        <v>204</v>
      </c>
      <c r="I21" s="2" t="s">
        <v>205</v>
      </c>
      <c r="J21" s="2"/>
      <c r="K21" s="66" t="s">
        <v>343</v>
      </c>
      <c r="L21" s="67" t="s">
        <v>342</v>
      </c>
    </row>
    <row r="22" spans="3:12" x14ac:dyDescent="0.25">
      <c r="C22">
        <v>1</v>
      </c>
      <c r="D22" s="2" t="s">
        <v>206</v>
      </c>
      <c r="E22" s="29">
        <v>1</v>
      </c>
      <c r="F22" s="24">
        <v>0</v>
      </c>
      <c r="G22" s="28">
        <f>IF(G$20="yes",G32,0)</f>
        <v>0</v>
      </c>
      <c r="H22" s="24">
        <v>0</v>
      </c>
      <c r="I22" s="28">
        <f>IF(I$20="yes",I32,0)</f>
        <v>0</v>
      </c>
      <c r="J22" s="24"/>
      <c r="K22" s="64">
        <f>IF(SUM(E22:I22)&gt;2,2,SUM(E22:I22))</f>
        <v>1</v>
      </c>
      <c r="L22" s="65" t="s">
        <v>206</v>
      </c>
    </row>
    <row r="23" spans="3:12" x14ac:dyDescent="0.25">
      <c r="C23">
        <v>2</v>
      </c>
      <c r="D23" s="2" t="s">
        <v>202</v>
      </c>
      <c r="E23" s="29">
        <v>1</v>
      </c>
      <c r="F23" s="28">
        <f>IF(F$20="yes",F33,0)</f>
        <v>0</v>
      </c>
      <c r="G23" s="24">
        <v>0</v>
      </c>
      <c r="H23" s="24">
        <v>0</v>
      </c>
      <c r="I23" s="24">
        <v>0</v>
      </c>
      <c r="J23" s="24"/>
      <c r="K23" s="64">
        <f t="shared" ref="K23:K25" si="0">IF(SUM(E23:I23)&gt;2,2,SUM(E23:I23))</f>
        <v>1</v>
      </c>
      <c r="L23" s="65" t="s">
        <v>202</v>
      </c>
    </row>
    <row r="24" spans="3:12" x14ac:dyDescent="0.25">
      <c r="C24">
        <v>3</v>
      </c>
      <c r="D24" s="2" t="s">
        <v>207</v>
      </c>
      <c r="E24" s="29">
        <v>1</v>
      </c>
      <c r="F24" s="24">
        <v>0</v>
      </c>
      <c r="G24" s="28">
        <f>IF(G$20="yes",G34,0)</f>
        <v>0</v>
      </c>
      <c r="H24" s="24">
        <v>0</v>
      </c>
      <c r="I24" s="24">
        <v>0</v>
      </c>
      <c r="J24" s="24"/>
      <c r="K24" s="64">
        <f t="shared" si="0"/>
        <v>1</v>
      </c>
      <c r="L24" s="65" t="s">
        <v>207</v>
      </c>
    </row>
    <row r="25" spans="3:12" x14ac:dyDescent="0.25">
      <c r="C25">
        <v>4</v>
      </c>
      <c r="D25" s="2" t="s">
        <v>208</v>
      </c>
      <c r="E25" s="29">
        <v>1</v>
      </c>
      <c r="F25" s="28">
        <f>IF(F$20="yes",F35,0)</f>
        <v>0</v>
      </c>
      <c r="G25" s="25">
        <v>0</v>
      </c>
      <c r="H25" s="25">
        <v>0</v>
      </c>
      <c r="I25" s="28">
        <f>IF(I$20="yes",I35,0)</f>
        <v>0</v>
      </c>
      <c r="J25" s="25"/>
      <c r="K25" s="64">
        <f t="shared" si="0"/>
        <v>1</v>
      </c>
      <c r="L25" s="65" t="s">
        <v>208</v>
      </c>
    </row>
    <row r="26" spans="3:12" x14ac:dyDescent="0.25">
      <c r="C26">
        <v>5</v>
      </c>
      <c r="D26" s="2" t="s">
        <v>209</v>
      </c>
      <c r="E26" s="29">
        <v>1</v>
      </c>
      <c r="F26" s="25">
        <v>0</v>
      </c>
      <c r="G26" s="25">
        <v>0</v>
      </c>
      <c r="H26" s="25">
        <v>0</v>
      </c>
      <c r="I26" s="25">
        <v>0</v>
      </c>
      <c r="J26" s="26"/>
      <c r="K26" s="64">
        <f>IF(SUM(E26:I26)&gt;2,2,SUM(E26:I26))</f>
        <v>1</v>
      </c>
      <c r="L26" s="65" t="s">
        <v>209</v>
      </c>
    </row>
    <row r="27" spans="3:12" x14ac:dyDescent="0.25">
      <c r="C27">
        <v>6</v>
      </c>
      <c r="D27" s="2" t="s">
        <v>204</v>
      </c>
      <c r="E27" s="29">
        <v>0</v>
      </c>
      <c r="F27" s="25">
        <v>0</v>
      </c>
      <c r="G27" s="25">
        <v>0</v>
      </c>
      <c r="H27" s="28">
        <f>IF(H$20="yes",H37,0)</f>
        <v>0</v>
      </c>
      <c r="I27" s="25">
        <v>0</v>
      </c>
      <c r="J27" s="26"/>
      <c r="K27" s="64">
        <f>IF(SUM(E27:I27)&gt;2,2,SUM(E27:I27))</f>
        <v>0</v>
      </c>
      <c r="L27" s="65" t="s">
        <v>204</v>
      </c>
    </row>
    <row r="28" spans="3:12" x14ac:dyDescent="0.25">
      <c r="D28" s="2" t="s">
        <v>211</v>
      </c>
      <c r="E28" s="2">
        <f>SUM(E22:E27)</f>
        <v>5</v>
      </c>
      <c r="F28" s="25">
        <f>SUM(F22:F27)</f>
        <v>0</v>
      </c>
      <c r="G28" s="25">
        <f>SUM(G22:G27)</f>
        <v>0</v>
      </c>
      <c r="H28" s="25">
        <f>SUM(H22:H27)</f>
        <v>0</v>
      </c>
      <c r="I28" s="25">
        <f>SUM(I22:I27)</f>
        <v>0</v>
      </c>
      <c r="J28" s="26"/>
      <c r="K28" s="64">
        <f>SUM(K22:K27)</f>
        <v>5</v>
      </c>
      <c r="L28" s="65" t="s">
        <v>211</v>
      </c>
    </row>
    <row r="30" spans="3:12" x14ac:dyDescent="0.25">
      <c r="C30" s="298" t="s">
        <v>213</v>
      </c>
      <c r="D30" s="298"/>
      <c r="E30" s="298"/>
      <c r="F30" s="298"/>
      <c r="G30" s="298"/>
      <c r="H30" s="298"/>
      <c r="I30" s="298"/>
    </row>
    <row r="31" spans="3:12" x14ac:dyDescent="0.25">
      <c r="E31" s="2" t="s">
        <v>64</v>
      </c>
      <c r="F31" s="2" t="s">
        <v>202</v>
      </c>
      <c r="G31" s="2" t="s">
        <v>203</v>
      </c>
      <c r="H31" s="2" t="s">
        <v>204</v>
      </c>
      <c r="I31" s="2" t="s">
        <v>205</v>
      </c>
      <c r="J31" s="2"/>
      <c r="K31" s="2"/>
      <c r="L31" s="2"/>
    </row>
    <row r="32" spans="3:12" x14ac:dyDescent="0.25">
      <c r="C32">
        <v>1</v>
      </c>
      <c r="D32" s="2" t="s">
        <v>206</v>
      </c>
      <c r="E32" s="2"/>
      <c r="F32" s="24">
        <v>0</v>
      </c>
      <c r="G32" s="30">
        <v>1</v>
      </c>
      <c r="H32" s="24">
        <v>0</v>
      </c>
      <c r="I32" s="30">
        <v>1</v>
      </c>
      <c r="J32" s="24"/>
      <c r="L32" s="25"/>
    </row>
    <row r="33" spans="3:12" x14ac:dyDescent="0.25">
      <c r="C33">
        <v>2</v>
      </c>
      <c r="D33" s="2" t="s">
        <v>202</v>
      </c>
      <c r="E33" s="2"/>
      <c r="F33" s="30">
        <v>1</v>
      </c>
      <c r="G33" s="24">
        <v>0</v>
      </c>
      <c r="H33" s="24">
        <v>0</v>
      </c>
      <c r="I33" s="24">
        <v>0</v>
      </c>
      <c r="J33" s="24"/>
      <c r="L33" s="25"/>
    </row>
    <row r="34" spans="3:12" x14ac:dyDescent="0.25">
      <c r="C34">
        <v>3</v>
      </c>
      <c r="D34" s="2" t="s">
        <v>207</v>
      </c>
      <c r="E34" s="2"/>
      <c r="F34" s="24">
        <v>0</v>
      </c>
      <c r="G34" s="30">
        <v>1</v>
      </c>
      <c r="H34" s="24">
        <v>0</v>
      </c>
      <c r="I34" s="24">
        <v>0</v>
      </c>
      <c r="J34" s="24"/>
      <c r="L34" s="25"/>
    </row>
    <row r="35" spans="3:12" x14ac:dyDescent="0.25">
      <c r="C35">
        <v>4</v>
      </c>
      <c r="D35" s="2" t="s">
        <v>208</v>
      </c>
      <c r="E35" s="2"/>
      <c r="F35" s="30">
        <v>1</v>
      </c>
      <c r="G35" s="25">
        <v>0</v>
      </c>
      <c r="H35" s="25">
        <v>0</v>
      </c>
      <c r="I35" s="30">
        <v>1</v>
      </c>
      <c r="J35" s="25"/>
      <c r="L35" s="25"/>
    </row>
    <row r="36" spans="3:12" x14ac:dyDescent="0.25">
      <c r="C36">
        <v>5</v>
      </c>
      <c r="D36" s="2" t="s">
        <v>209</v>
      </c>
      <c r="E36" s="2"/>
      <c r="F36" s="25">
        <v>0</v>
      </c>
      <c r="G36" s="25">
        <v>0</v>
      </c>
      <c r="H36" s="25">
        <v>0</v>
      </c>
      <c r="I36" s="25">
        <v>0</v>
      </c>
      <c r="J36" s="26"/>
      <c r="L36" s="25"/>
    </row>
    <row r="37" spans="3:12" x14ac:dyDescent="0.25">
      <c r="C37">
        <v>6</v>
      </c>
      <c r="D37" s="2" t="s">
        <v>204</v>
      </c>
      <c r="E37" s="2"/>
      <c r="F37" s="25">
        <v>0</v>
      </c>
      <c r="G37" s="25">
        <v>0</v>
      </c>
      <c r="H37" s="30">
        <v>0</v>
      </c>
      <c r="I37" s="25">
        <v>0</v>
      </c>
      <c r="J37" s="26"/>
      <c r="L37" s="25"/>
    </row>
    <row r="38" spans="3:12" x14ac:dyDescent="0.25">
      <c r="D38" s="2" t="s">
        <v>211</v>
      </c>
      <c r="E38" s="2"/>
      <c r="F38" s="25"/>
      <c r="G38" s="25"/>
      <c r="H38" s="25"/>
      <c r="I38" s="25"/>
      <c r="J38" s="26"/>
      <c r="L38" s="25"/>
    </row>
  </sheetData>
  <sheetProtection algorithmName="SHA-512" hashValue="N//TTlLTqwJkp4Mvrka52rfs87NJTdKQ/AdQKC5i8a5f3IY8YITMirfzY/UE/P+NodHMGVx+71b2pH/eYd8LvQ==" saltValue="+G2Io/Kuegjgyc77rOzoUw==" spinCount="100000" sheet="1" objects="1" scenarios="1"/>
  <mergeCells count="2">
    <mergeCell ref="E19:I19"/>
    <mergeCell ref="C30:I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E87AFEA435064293BFE52C43BB168D" ma:contentTypeVersion="15" ma:contentTypeDescription="Create a new document." ma:contentTypeScope="" ma:versionID="db23dfac3e69d9817133ae4cb8e6809e">
  <xsd:schema xmlns:xsd="http://www.w3.org/2001/XMLSchema" xmlns:xs="http://www.w3.org/2001/XMLSchema" xmlns:p="http://schemas.microsoft.com/office/2006/metadata/properties" xmlns:ns2="39c419bd-de8b-425c-b6f3-67443faeef90" xmlns:ns3="606bcb79-fb5e-4698-be89-851978738fb0" targetNamespace="http://schemas.microsoft.com/office/2006/metadata/properties" ma:root="true" ma:fieldsID="518822171a2fd2c2768f1bd8346f19b2" ns2:_="" ns3:_="">
    <xsd:import namespace="39c419bd-de8b-425c-b6f3-67443faeef90"/>
    <xsd:import namespace="606bcb79-fb5e-4698-be89-851978738f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c419bd-de8b-425c-b6f3-67443faee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549e45-1cf5-44e0-acae-db85769a369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6bcb79-fb5e-4698-be89-851978738fb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ed8972e-e8f3-40fb-82f4-4bc261b09c7c}" ma:internalName="TaxCatchAll" ma:showField="CatchAllData" ma:web="606bcb79-fb5e-4698-be89-851978738f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c419bd-de8b-425c-b6f3-67443faeef90">
      <Terms xmlns="http://schemas.microsoft.com/office/infopath/2007/PartnerControls"/>
    </lcf76f155ced4ddcb4097134ff3c332f>
    <TaxCatchAll xmlns="606bcb79-fb5e-4698-be89-851978738fb0" xsi:nil="true"/>
  </documentManagement>
</p:properties>
</file>

<file path=customXml/itemProps1.xml><?xml version="1.0" encoding="utf-8"?>
<ds:datastoreItem xmlns:ds="http://schemas.openxmlformats.org/officeDocument/2006/customXml" ds:itemID="{32B48F53-0236-4718-A36F-011FEC48C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c419bd-de8b-425c-b6f3-67443faeef90"/>
    <ds:schemaRef ds:uri="606bcb79-fb5e-4698-be89-851978738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405F3-9C3C-4376-980D-5D9F2F6FBF7F}">
  <ds:schemaRefs>
    <ds:schemaRef ds:uri="http://schemas.microsoft.com/sharepoint/v3/contenttype/forms"/>
  </ds:schemaRefs>
</ds:datastoreItem>
</file>

<file path=customXml/itemProps3.xml><?xml version="1.0" encoding="utf-8"?>
<ds:datastoreItem xmlns:ds="http://schemas.openxmlformats.org/officeDocument/2006/customXml" ds:itemID="{156D3492-512C-46BE-8ACF-DD653CBEF84B}">
  <ds:schemaRefs>
    <ds:schemaRef ds:uri="http://schemas.microsoft.com/office/2006/metadata/properties"/>
    <ds:schemaRef ds:uri="http://schemas.microsoft.com/office/infopath/2007/PartnerControls"/>
    <ds:schemaRef ds:uri="39c419bd-de8b-425c-b6f3-67443faeef90"/>
    <ds:schemaRef ds:uri="606bcb79-fb5e-4698-be89-851978738fb0"/>
  </ds:schemaRefs>
</ds:datastoreItem>
</file>

<file path=docMetadata/LabelInfo.xml><?xml version="1.0" encoding="utf-8"?>
<clbl:labelList xmlns:clbl="http://schemas.microsoft.com/office/2020/mipLabelMetadata">
  <clbl:label id="{16ccbcff-3543-4979-ad70-24d559cfb5a6}" enabled="1" method="Standard" siteId="{b467145b-e9b5-4d22-a13d-8331f319ce0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Introduction</vt:lpstr>
      <vt:lpstr>Project Information</vt:lpstr>
      <vt:lpstr>Intersection</vt:lpstr>
      <vt:lpstr>Typical Section</vt:lpstr>
      <vt:lpstr>Results</vt:lpstr>
      <vt:lpstr>Pull Downs (Hide)</vt:lpstr>
      <vt:lpstr>Scoring (Hide)</vt:lpstr>
      <vt:lpstr>Intersection!Print_Area</vt:lpstr>
      <vt:lpstr>Introduction!Print_Area</vt:lpstr>
      <vt:lpstr>'Project Information'!Print_Area</vt:lpstr>
      <vt:lpstr>'Typical Section'!Print_Area</vt:lpstr>
      <vt:lpstr>Intersection!Print_Titles</vt:lpstr>
      <vt:lpstr>'Typical Section'!Print_Titles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Allysha Lorber</dc:creator>
  <cp:keywords/>
  <dc:description/>
  <cp:lastModifiedBy>Allysha Lorber</cp:lastModifiedBy>
  <cp:revision/>
  <cp:lastPrinted>2024-11-10T16:55:46Z</cp:lastPrinted>
  <dcterms:created xsi:type="dcterms:W3CDTF">2023-01-11T19:11:56Z</dcterms:created>
  <dcterms:modified xsi:type="dcterms:W3CDTF">2026-03-23T18:38:22Z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ccbcff-3543-4979-ad70-24d559cfb5a6_Enabled">
    <vt:lpwstr>true</vt:lpwstr>
  </property>
  <property fmtid="{D5CDD505-2E9C-101B-9397-08002B2CF9AE}" pid="3" name="MSIP_Label_16ccbcff-3543-4979-ad70-24d559cfb5a6_SetDate">
    <vt:lpwstr>2023-08-08T20:59:36Z</vt:lpwstr>
  </property>
  <property fmtid="{D5CDD505-2E9C-101B-9397-08002B2CF9AE}" pid="4" name="MSIP_Label_16ccbcff-3543-4979-ad70-24d559cfb5a6_Method">
    <vt:lpwstr>Standard</vt:lpwstr>
  </property>
  <property fmtid="{D5CDD505-2E9C-101B-9397-08002B2CF9AE}" pid="5" name="MSIP_Label_16ccbcff-3543-4979-ad70-24d559cfb5a6_Name">
    <vt:lpwstr>defa4170-0d19-0005-0004-bc88714345d2</vt:lpwstr>
  </property>
  <property fmtid="{D5CDD505-2E9C-101B-9397-08002B2CF9AE}" pid="6" name="MSIP_Label_16ccbcff-3543-4979-ad70-24d559cfb5a6_SiteId">
    <vt:lpwstr>b467145b-e9b5-4d22-a13d-8331f319ce09</vt:lpwstr>
  </property>
  <property fmtid="{D5CDD505-2E9C-101B-9397-08002B2CF9AE}" pid="7" name="MSIP_Label_16ccbcff-3543-4979-ad70-24d559cfb5a6_ActionId">
    <vt:lpwstr>10c78ce3-955b-4e82-a19c-edfa13d7e4da</vt:lpwstr>
  </property>
  <property fmtid="{D5CDD505-2E9C-101B-9397-08002B2CF9AE}" pid="8" name="MSIP_Label_16ccbcff-3543-4979-ad70-24d559cfb5a6_ContentBits">
    <vt:lpwstr>0</vt:lpwstr>
  </property>
  <property fmtid="{D5CDD505-2E9C-101B-9397-08002B2CF9AE}" pid="9" name="ContentTypeId">
    <vt:lpwstr>0x010100C7E87AFEA435064293BFE52C43BB168D</vt:lpwstr>
  </property>
  <property fmtid="{D5CDD505-2E9C-101B-9397-08002B2CF9AE}" pid="10" name="MediaServiceImageTags">
    <vt:lpwstr/>
  </property>
</Properties>
</file>